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4/2024-06/"/>
    </mc:Choice>
  </mc:AlternateContent>
  <xr:revisionPtr revIDLastSave="0" documentId="8_{5FADE397-9BEF-4618-9725-D5A6165F2866}" xr6:coauthVersionLast="47" xr6:coauthVersionMax="47" xr10:uidLastSave="{00000000-0000-0000-0000-000000000000}"/>
  <bookViews>
    <workbookView xWindow="810" yWindow="-120" windowWidth="28110" windowHeight="1644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8" l="1"/>
  <c r="F28" i="6"/>
  <c r="F29" i="6"/>
  <c r="F6" i="6"/>
  <c r="F30" i="6" s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</calcChain>
</file>

<file path=xl/sharedStrings.xml><?xml version="1.0" encoding="utf-8"?>
<sst xmlns="http://schemas.openxmlformats.org/spreadsheetml/2006/main" count="147" uniqueCount="80">
  <si>
    <t>Electric Supplier MWh Load and Customer Count</t>
  </si>
  <si>
    <t>Data as of June 30, 2024</t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</si>
  <si>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</si>
  <si>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</si>
  <si>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</si>
  <si>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</si>
  <si>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</si>
  <si>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</si>
  <si>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</si>
  <si>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</si>
  <si>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</si>
  <si>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</si>
  <si>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</si>
  <si>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252,158 MWh, or 56.0% of UI's total load is served by electric suppliers</t>
  </si>
  <si>
    <t>while 198,196 MHh, or 44.0% of the load is provided under Standard Service or Last Resort service through UI.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</si>
  <si>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</si>
  <si>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</si>
  <si>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t>As the above table shows, 77,176 of UI's total customers, or 22.1% are served by electric suppliers</t>
  </si>
  <si>
    <t>while 271,732 or 77.9% of the customers continue to receive Standard Service or Last Resort service through UI.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</si>
  <si>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</si>
  <si>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</si>
  <si>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</si>
  <si>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</si>
  <si>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</si>
  <si>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</si>
  <si>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</si>
  <si>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</si>
  <si>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</si>
  <si>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</si>
  <si>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</si>
  <si>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Actual Energy, Inc.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</si>
  <si>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</si>
  <si>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</si>
  <si>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</si>
  <si>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</si>
  <si>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</si>
  <si>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</si>
  <si>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</si>
  <si>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</si>
  <si>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</si>
  <si>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</si>
  <si>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</si>
  <si>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</si>
  <si>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</si>
  <si>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</si>
  <si>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</si>
  <si>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</si>
  <si>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</si>
  <si>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</si>
  <si>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</si>
  <si>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</si>
  <si>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</si>
  <si>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</si>
  <si>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</si>
  <si>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</si>
  <si>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</si>
  <si>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</si>
  <si>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</si>
  <si>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</si>
  <si>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</si>
  <si>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2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</si>
  <si>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</si>
  <si>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</si>
  <si>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</si>
  <si>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</si>
  <si>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</si>
  <si>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</si>
  <si>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1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</si>
  <si>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2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</si>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</sst>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3" fontId="0" fillId="0" borderId="2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E24" sqref="E24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3" t="s">
        <v>1</v>
      </c>
      <c r="B2" s="63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33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3">
        <v>42489.451999999976</v>
      </c>
      <c r="C7" s="66">
        <v>0.23095653723490275</v>
      </c>
      <c r="D7" s="43">
        <v>108880.55499999998</v>
      </c>
      <c r="E7" s="66">
        <v>0.66924757366875065</v>
      </c>
      <c r="F7" s="43">
        <v>100788.48700000001</v>
      </c>
      <c r="G7" s="66">
        <v>0.97199994425792224</v>
      </c>
      <c r="H7" s="67">
        <v>252158.49399999995</v>
      </c>
      <c r="I7" s="25">
        <v>0.55991112583491953</v>
      </c>
    </row>
    <row r="8" spans="1:9" ht="18" customHeight="1">
      <c r="A8" s="24" t="s">
        <v>11</v>
      </c>
      <c r="B8" s="68">
        <v>141482.18400000001</v>
      </c>
      <c r="C8" s="66">
        <v>0.76904346276509716</v>
      </c>
      <c r="D8" s="68">
        <v>53810.441999999995</v>
      </c>
      <c r="E8" s="66">
        <v>0.33075242633124929</v>
      </c>
      <c r="F8" s="68">
        <v>2903.3779999999997</v>
      </c>
      <c r="G8" s="66">
        <v>2.8000055742077739E-2</v>
      </c>
      <c r="H8" s="68">
        <v>198196.00399999999</v>
      </c>
      <c r="I8" s="25">
        <v>0.44008887416508058</v>
      </c>
    </row>
    <row r="9" spans="1:9" ht="18" customHeight="1">
      <c r="A9" s="24" t="s">
        <v>12</v>
      </c>
      <c r="B9" s="26">
        <v>183971.636</v>
      </c>
      <c r="C9" s="27"/>
      <c r="D9" s="26">
        <v>162690.99699999997</v>
      </c>
      <c r="E9" s="27"/>
      <c r="F9" s="26">
        <v>103691.86500000001</v>
      </c>
      <c r="G9" s="27"/>
      <c r="H9" s="26">
        <v>450354.49799999991</v>
      </c>
      <c r="I9" s="28"/>
    </row>
    <row r="10" spans="1:9" ht="18" customHeight="1">
      <c r="A10" s="42" t="s">
        <v>13</v>
      </c>
    </row>
    <row r="11" spans="1:9" ht="18" customHeight="1">
      <c r="A11" s="42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8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3">
        <v>58934</v>
      </c>
      <c r="C16" s="66">
        <v>0.18987019597862051</v>
      </c>
      <c r="D16" s="43">
        <v>18051</v>
      </c>
      <c r="E16" s="66">
        <v>0.4712562656641604</v>
      </c>
      <c r="F16" s="43">
        <v>191</v>
      </c>
      <c r="G16" s="66">
        <v>0.89671361502347413</v>
      </c>
      <c r="H16" s="67">
        <v>77176</v>
      </c>
      <c r="I16" s="25">
        <v>0.22119297923807996</v>
      </c>
    </row>
    <row r="17" spans="1:9" ht="18" customHeight="1">
      <c r="A17" s="24" t="s">
        <v>11</v>
      </c>
      <c r="B17" s="44">
        <v>251457</v>
      </c>
      <c r="C17" s="66">
        <v>0.81012980402137946</v>
      </c>
      <c r="D17" s="44">
        <v>20253</v>
      </c>
      <c r="E17" s="66">
        <v>0.52874373433583954</v>
      </c>
      <c r="F17" s="44">
        <v>22</v>
      </c>
      <c r="G17" s="66">
        <v>0.10328638497652583</v>
      </c>
      <c r="H17" s="44">
        <v>271732</v>
      </c>
      <c r="I17" s="25">
        <v>0.7788070207619201</v>
      </c>
    </row>
    <row r="18" spans="1:9" ht="18" customHeight="1">
      <c r="A18" s="24" t="s">
        <v>12</v>
      </c>
      <c r="B18" s="26">
        <v>310391</v>
      </c>
      <c r="C18" s="36"/>
      <c r="D18" s="26">
        <v>38304</v>
      </c>
      <c r="E18" s="27"/>
      <c r="F18" s="26">
        <v>213</v>
      </c>
      <c r="G18" s="27"/>
      <c r="H18" s="26">
        <v>348908</v>
      </c>
      <c r="I18" s="28"/>
    </row>
    <row r="19" spans="1:9" ht="18" customHeight="1">
      <c r="G19" s="32"/>
    </row>
    <row r="20" spans="1:9" ht="18" customHeight="1">
      <c r="A20" s="42" t="s">
        <v>17</v>
      </c>
      <c r="G20" s="32"/>
    </row>
    <row r="21" spans="1:9" ht="18" customHeight="1">
      <c r="A21" s="42" t="s">
        <v>18</v>
      </c>
      <c r="B21" s="37"/>
      <c r="C21" s="37"/>
      <c r="D21" s="37"/>
      <c r="E21" s="37"/>
      <c r="F21" s="38"/>
      <c r="G21" s="39"/>
    </row>
    <row r="22" spans="1:9" ht="7.5" customHeight="1">
      <c r="D22" s="39"/>
      <c r="E22" s="39"/>
      <c r="F22" s="40"/>
      <c r="G22" s="40"/>
    </row>
    <row r="23" spans="1:9" ht="6" customHeight="1"/>
    <row r="24" spans="1:9" ht="13.5">
      <c r="A24" s="41" t="s">
        <v>19</v>
      </c>
      <c r="I24" s="59"/>
    </row>
    <row r="25" spans="1:9" ht="13.5">
      <c r="A25" s="41" t="s">
        <v>20</v>
      </c>
    </row>
    <row r="26" spans="1:9" ht="13.5">
      <c r="A26" s="41" t="s">
        <v>21</v>
      </c>
    </row>
    <row r="27" spans="1:9">
      <c r="A27" s="42" t="s">
        <v>22</v>
      </c>
    </row>
    <row r="28" spans="1:9">
      <c r="A28" s="42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showZeros="0" showWhiteSpace="0" view="pageLayout" topLeftCell="B1" zoomScaleNormal="100" workbookViewId="0">
      <selection activeCell="C27" sqref="C27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June 30, 2024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25</v>
      </c>
      <c r="D4" s="8"/>
      <c r="E4" s="8"/>
      <c r="F4" s="10"/>
    </row>
    <row r="5" spans="1:6" s="5" customFormat="1" ht="25.5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1">
        <v>1</v>
      </c>
      <c r="B6" s="74" t="s">
        <v>30</v>
      </c>
      <c r="C6" s="95">
        <v>0</v>
      </c>
      <c r="D6" s="95">
        <v>8</v>
      </c>
      <c r="E6" s="95">
        <v>8</v>
      </c>
      <c r="F6" s="81">
        <f t="shared" ref="F6:F27" si="0">IF(E6=0,"",E6/$E$30)</f>
        <v>1.0366051182377713E-4</v>
      </c>
    </row>
    <row r="7" spans="1:6" ht="14.25" customHeight="1">
      <c r="A7" s="61">
        <v>2</v>
      </c>
      <c r="B7" s="74" t="s">
        <v>31</v>
      </c>
      <c r="C7" s="95">
        <v>1235</v>
      </c>
      <c r="D7" s="95">
        <v>5088</v>
      </c>
      <c r="E7" s="95">
        <v>6323</v>
      </c>
      <c r="F7" s="81">
        <f t="shared" si="0"/>
        <v>8.193067703271785E-2</v>
      </c>
    </row>
    <row r="8" spans="1:6" ht="14.25" customHeight="1">
      <c r="A8" s="61">
        <v>3</v>
      </c>
      <c r="B8" s="74" t="s">
        <v>32</v>
      </c>
      <c r="C8" s="95">
        <v>5</v>
      </c>
      <c r="D8" s="95">
        <v>211</v>
      </c>
      <c r="E8" s="95">
        <v>216</v>
      </c>
      <c r="F8" s="81">
        <f t="shared" si="0"/>
        <v>2.7988338192419825E-3</v>
      </c>
    </row>
    <row r="9" spans="1:6" ht="14.25" customHeight="1">
      <c r="A9" s="61">
        <v>4</v>
      </c>
      <c r="B9" s="74" t="s">
        <v>33</v>
      </c>
      <c r="C9" s="95">
        <v>20928</v>
      </c>
      <c r="D9" s="95">
        <v>1317</v>
      </c>
      <c r="E9" s="95">
        <v>22245</v>
      </c>
      <c r="F9" s="81">
        <f t="shared" si="0"/>
        <v>0.28824101068999031</v>
      </c>
    </row>
    <row r="10" spans="1:6" ht="14.25" customHeight="1">
      <c r="A10" s="61">
        <v>5</v>
      </c>
      <c r="B10" s="74" t="s">
        <v>34</v>
      </c>
      <c r="C10" s="95">
        <v>78</v>
      </c>
      <c r="D10" s="95">
        <v>449</v>
      </c>
      <c r="E10" s="95">
        <v>527</v>
      </c>
      <c r="F10" s="81">
        <f t="shared" si="0"/>
        <v>6.8286362163913188E-3</v>
      </c>
    </row>
    <row r="11" spans="1:6" ht="14.25" customHeight="1">
      <c r="A11" s="61">
        <v>6</v>
      </c>
      <c r="B11" s="74" t="s">
        <v>35</v>
      </c>
      <c r="C11" s="95">
        <v>12464</v>
      </c>
      <c r="D11" s="95">
        <v>612</v>
      </c>
      <c r="E11" s="95">
        <v>13076</v>
      </c>
      <c r="F11" s="81">
        <f t="shared" si="0"/>
        <v>0.16943310657596372</v>
      </c>
    </row>
    <row r="12" spans="1:6" ht="14.25" customHeight="1">
      <c r="A12" s="61">
        <v>7</v>
      </c>
      <c r="B12" s="74" t="s">
        <v>36</v>
      </c>
      <c r="C12" s="95">
        <v>8230</v>
      </c>
      <c r="D12" s="95">
        <v>1074</v>
      </c>
      <c r="E12" s="95">
        <v>9304</v>
      </c>
      <c r="F12" s="81">
        <f t="shared" si="0"/>
        <v>0.12055717525105281</v>
      </c>
    </row>
    <row r="13" spans="1:6" ht="14.25" customHeight="1">
      <c r="A13" s="61">
        <v>8</v>
      </c>
      <c r="B13" s="74" t="s">
        <v>37</v>
      </c>
      <c r="C13" s="95">
        <v>33</v>
      </c>
      <c r="D13" s="95">
        <v>345</v>
      </c>
      <c r="E13" s="95">
        <v>378</v>
      </c>
      <c r="F13" s="81">
        <f t="shared" si="0"/>
        <v>4.8979591836734691E-3</v>
      </c>
    </row>
    <row r="14" spans="1:6" ht="14.25" customHeight="1">
      <c r="A14" s="61">
        <v>9</v>
      </c>
      <c r="B14" s="74" t="s">
        <v>38</v>
      </c>
      <c r="C14" s="95">
        <v>3</v>
      </c>
      <c r="D14" s="95">
        <v>96</v>
      </c>
      <c r="E14" s="95">
        <v>99</v>
      </c>
      <c r="F14" s="81">
        <f t="shared" si="0"/>
        <v>1.2827988338192419E-3</v>
      </c>
    </row>
    <row r="15" spans="1:6" ht="14.25" customHeight="1">
      <c r="A15" s="61">
        <v>10</v>
      </c>
      <c r="B15" s="74" t="s">
        <v>39</v>
      </c>
      <c r="C15" s="95">
        <v>2</v>
      </c>
      <c r="D15" s="95">
        <v>5</v>
      </c>
      <c r="E15" s="95">
        <v>7</v>
      </c>
      <c r="F15" s="81">
        <f t="shared" si="0"/>
        <v>9.0702947845804991E-5</v>
      </c>
    </row>
    <row r="16" spans="1:6" ht="14.25" customHeight="1">
      <c r="A16" s="61">
        <v>11</v>
      </c>
      <c r="B16" s="74" t="s">
        <v>40</v>
      </c>
      <c r="C16" s="95">
        <v>417</v>
      </c>
      <c r="D16" s="95">
        <v>427</v>
      </c>
      <c r="E16" s="95">
        <v>844</v>
      </c>
      <c r="F16" s="81">
        <f t="shared" si="0"/>
        <v>1.0936183997408488E-2</v>
      </c>
    </row>
    <row r="17" spans="1:6" ht="14.25" customHeight="1">
      <c r="A17" s="61">
        <v>12</v>
      </c>
      <c r="B17" s="74" t="s">
        <v>41</v>
      </c>
      <c r="C17" s="95">
        <v>125</v>
      </c>
      <c r="D17" s="95">
        <v>858</v>
      </c>
      <c r="E17" s="95">
        <v>983</v>
      </c>
      <c r="F17" s="81">
        <f t="shared" si="0"/>
        <v>1.2737285390346615E-2</v>
      </c>
    </row>
    <row r="18" spans="1:6" ht="14.25" customHeight="1">
      <c r="A18" s="61">
        <v>13</v>
      </c>
      <c r="B18" s="74" t="s">
        <v>42</v>
      </c>
      <c r="C18" s="95">
        <v>0</v>
      </c>
      <c r="D18" s="95">
        <v>8</v>
      </c>
      <c r="E18" s="95">
        <v>8</v>
      </c>
      <c r="F18" s="81">
        <f t="shared" si="0"/>
        <v>1.0366051182377713E-4</v>
      </c>
    </row>
    <row r="19" spans="1:6" ht="14.25" customHeight="1">
      <c r="A19" s="61">
        <v>14</v>
      </c>
      <c r="B19" s="74" t="s">
        <v>43</v>
      </c>
      <c r="C19" s="95">
        <v>1257</v>
      </c>
      <c r="D19" s="95">
        <v>220</v>
      </c>
      <c r="E19" s="95">
        <v>1477</v>
      </c>
      <c r="F19" s="81">
        <f t="shared" si="0"/>
        <v>1.9138321995464853E-2</v>
      </c>
    </row>
    <row r="20" spans="1:6" ht="14.25" customHeight="1">
      <c r="A20" s="61">
        <v>15</v>
      </c>
      <c r="B20" s="74" t="s">
        <v>44</v>
      </c>
      <c r="C20" s="95">
        <v>0</v>
      </c>
      <c r="D20" s="95">
        <v>209</v>
      </c>
      <c r="E20" s="95">
        <v>209</v>
      </c>
      <c r="F20" s="81">
        <f t="shared" si="0"/>
        <v>2.7081308713961774E-3</v>
      </c>
    </row>
    <row r="21" spans="1:6" ht="14.25" customHeight="1">
      <c r="A21" s="61">
        <v>16</v>
      </c>
      <c r="B21" s="74" t="s">
        <v>45</v>
      </c>
      <c r="C21" s="95">
        <v>1280</v>
      </c>
      <c r="D21" s="95">
        <v>53</v>
      </c>
      <c r="E21" s="95">
        <v>1333</v>
      </c>
      <c r="F21" s="81">
        <f t="shared" si="0"/>
        <v>1.7272432782636866E-2</v>
      </c>
    </row>
    <row r="22" spans="1:6" ht="14.25" customHeight="1">
      <c r="A22" s="61">
        <v>17</v>
      </c>
      <c r="B22" s="74" t="s">
        <v>46</v>
      </c>
      <c r="C22" s="95">
        <v>63</v>
      </c>
      <c r="D22" s="95">
        <v>9</v>
      </c>
      <c r="E22" s="95">
        <v>72</v>
      </c>
      <c r="F22" s="81">
        <f t="shared" si="0"/>
        <v>9.3294460641399422E-4</v>
      </c>
    </row>
    <row r="23" spans="1:6" ht="14.25" customHeight="1">
      <c r="A23" s="61">
        <v>18</v>
      </c>
      <c r="B23" s="74" t="s">
        <v>47</v>
      </c>
      <c r="C23" s="95">
        <v>107</v>
      </c>
      <c r="D23" s="95">
        <v>2586</v>
      </c>
      <c r="E23" s="95">
        <v>2693</v>
      </c>
      <c r="F23" s="81">
        <f t="shared" si="0"/>
        <v>3.4894719792678976E-2</v>
      </c>
    </row>
    <row r="24" spans="1:6" ht="14.25" customHeight="1">
      <c r="A24" s="61">
        <v>19</v>
      </c>
      <c r="B24" s="74" t="s">
        <v>48</v>
      </c>
      <c r="C24" s="95">
        <v>14</v>
      </c>
      <c r="D24" s="95">
        <v>104</v>
      </c>
      <c r="E24" s="95">
        <v>118</v>
      </c>
      <c r="F24" s="81">
        <f t="shared" si="0"/>
        <v>1.5289925494007127E-3</v>
      </c>
    </row>
    <row r="25" spans="1:6" ht="14.25" customHeight="1">
      <c r="A25" s="61">
        <v>20</v>
      </c>
      <c r="B25" s="74" t="s">
        <v>49</v>
      </c>
      <c r="C25" s="95">
        <v>317</v>
      </c>
      <c r="D25" s="95">
        <v>1700</v>
      </c>
      <c r="E25" s="95">
        <v>2017</v>
      </c>
      <c r="F25" s="81">
        <f t="shared" si="0"/>
        <v>2.6135406543569811E-2</v>
      </c>
    </row>
    <row r="26" spans="1:6" ht="14.25" customHeight="1">
      <c r="A26" s="61">
        <v>21</v>
      </c>
      <c r="B26" s="74" t="s">
        <v>50</v>
      </c>
      <c r="C26" s="95">
        <v>849</v>
      </c>
      <c r="D26" s="95">
        <v>1623</v>
      </c>
      <c r="E26" s="95">
        <v>2472</v>
      </c>
      <c r="F26" s="81">
        <f t="shared" si="0"/>
        <v>3.2031098153547134E-2</v>
      </c>
    </row>
    <row r="27" spans="1:6" ht="14.25" customHeight="1">
      <c r="A27" s="61">
        <v>22</v>
      </c>
      <c r="B27" s="74" t="s">
        <v>51</v>
      </c>
      <c r="C27" s="95">
        <v>0</v>
      </c>
      <c r="D27" s="95">
        <v>11</v>
      </c>
      <c r="E27" s="95">
        <v>11</v>
      </c>
      <c r="F27" s="81">
        <f t="shared" si="0"/>
        <v>1.4253320375769355E-4</v>
      </c>
    </row>
    <row r="28" spans="1:6" ht="14.25" customHeight="1">
      <c r="A28" s="61">
        <v>23</v>
      </c>
      <c r="B28" s="74" t="s">
        <v>52</v>
      </c>
      <c r="C28" s="95">
        <v>6252</v>
      </c>
      <c r="D28" s="95">
        <v>290</v>
      </c>
      <c r="E28" s="95">
        <v>6542</v>
      </c>
      <c r="F28" s="81">
        <f t="shared" ref="F28:F29" si="1">IF(E28=0,"",E28/$E$30)</f>
        <v>8.4768383543893752E-2</v>
      </c>
    </row>
    <row r="29" spans="1:6" ht="14.25" customHeight="1">
      <c r="A29" s="61">
        <v>24</v>
      </c>
      <c r="B29" s="74" t="s">
        <v>53</v>
      </c>
      <c r="C29" s="95">
        <v>5275</v>
      </c>
      <c r="D29" s="95">
        <v>938</v>
      </c>
      <c r="E29" s="95">
        <v>6213</v>
      </c>
      <c r="F29" s="81">
        <f t="shared" si="1"/>
        <v>8.0505344995140907E-2</v>
      </c>
    </row>
    <row r="30" spans="1:6" ht="14.25" customHeight="1">
      <c r="A30" s="61"/>
      <c r="B30" s="94" t="s">
        <v>54</v>
      </c>
      <c r="C30" s="96">
        <v>58934</v>
      </c>
      <c r="D30" s="97">
        <v>18241</v>
      </c>
      <c r="E30" s="98">
        <v>77175</v>
      </c>
      <c r="F30" s="81">
        <f>SUM(F6:F29)</f>
        <v>1</v>
      </c>
    </row>
    <row r="31" spans="1:6">
      <c r="A31" s="62"/>
      <c r="B31" s="64"/>
      <c r="F31" s="82"/>
    </row>
    <row r="36" spans="1:2">
      <c r="A36" t="s">
        <v>55</v>
      </c>
      <c r="B36" s="60"/>
    </row>
    <row r="37" spans="1:2">
      <c r="A37" t="s">
        <v>56</v>
      </c>
    </row>
    <row r="38" spans="1:2">
      <c r="A38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view="pageLayout" zoomScaleNormal="100" workbookViewId="0">
      <selection activeCell="A15" sqref="A15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16384" width="9.140625" style="1"/>
  </cols>
  <sheetData>
    <row r="1" spans="1:7" s="5" customFormat="1" ht="15.75">
      <c r="A1" s="102" t="s">
        <v>57</v>
      </c>
      <c r="B1" s="102"/>
      <c r="C1" s="102"/>
      <c r="D1" s="102"/>
      <c r="E1" s="102"/>
      <c r="F1" s="102"/>
      <c r="G1" s="102"/>
    </row>
    <row r="2" spans="1:7" s="5" customFormat="1" ht="15.75">
      <c r="A2" s="102" t="s">
        <v>58</v>
      </c>
      <c r="B2" s="102"/>
      <c r="C2" s="102"/>
      <c r="D2" s="102"/>
      <c r="E2" s="102"/>
      <c r="F2" s="102"/>
      <c r="G2" s="102"/>
    </row>
    <row r="3" spans="1:7" s="5" customFormat="1">
      <c r="A3" s="103" t="str">
        <f>'Summary Load Customers '!A2</f>
        <v>Data as of June 30, 2024</v>
      </c>
      <c r="B3" s="103"/>
      <c r="C3" s="103"/>
      <c r="D3" s="103"/>
      <c r="E3" s="103"/>
      <c r="F3" s="103"/>
      <c r="G3" s="103"/>
    </row>
    <row r="4" spans="1:7" s="5" customFormat="1">
      <c r="A4" s="1"/>
      <c r="B4" s="12"/>
      <c r="C4" s="12"/>
      <c r="D4" s="12"/>
      <c r="E4" s="12"/>
      <c r="F4" s="12"/>
      <c r="G4" s="12"/>
    </row>
    <row r="5" spans="1:7" s="5" customFormat="1" ht="15.75">
      <c r="A5" s="100" t="s">
        <v>59</v>
      </c>
      <c r="B5" s="100"/>
      <c r="C5" s="100"/>
      <c r="D5" s="100"/>
      <c r="E5" s="100"/>
      <c r="F5" s="100"/>
      <c r="G5" s="100"/>
    </row>
    <row r="6" spans="1:7" s="5" customFormat="1" ht="15">
      <c r="A6" s="70"/>
      <c r="B6" s="70"/>
      <c r="C6" s="70"/>
      <c r="D6" s="39"/>
      <c r="E6" s="39"/>
      <c r="F6" s="40"/>
      <c r="G6" s="40"/>
    </row>
    <row r="7" spans="1:7" ht="24" customHeight="1">
      <c r="A7" s="101" t="s">
        <v>60</v>
      </c>
      <c r="B7" s="101"/>
      <c r="C7" s="101"/>
      <c r="D7" s="101"/>
      <c r="E7" s="101"/>
      <c r="F7" s="101"/>
      <c r="G7" s="101"/>
    </row>
    <row r="8" spans="1:7" ht="15">
      <c r="A8" s="24"/>
      <c r="B8" s="14"/>
      <c r="C8" s="14"/>
      <c r="D8" s="14"/>
      <c r="E8" s="14"/>
      <c r="F8" s="14"/>
      <c r="G8" s="33"/>
    </row>
    <row r="9" spans="1:7" ht="15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7" ht="15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</row>
    <row r="11" spans="1:7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7" ht="15">
      <c r="A12" s="42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7" ht="15">
      <c r="G13" s="32"/>
    </row>
    <row r="14" spans="1:7" ht="15">
      <c r="A14" s="69" t="s">
        <v>63</v>
      </c>
      <c r="G14" s="32"/>
    </row>
    <row r="15" spans="1:7" ht="15">
      <c r="A15" s="24"/>
      <c r="B15" s="14"/>
      <c r="C15" s="14"/>
      <c r="D15" s="14"/>
      <c r="E15" s="14"/>
      <c r="F15" s="14"/>
      <c r="G15" s="33"/>
    </row>
    <row r="16" spans="1:7" ht="15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7" ht="15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</row>
    <row r="18" spans="1:7" ht="14.25">
      <c r="B18" s="26">
        <f>REC_programs_detail!B26</f>
        <v>454</v>
      </c>
      <c r="C18" s="27">
        <f>IF(B18=0,0,B18/'Summary Load Customers '!$B$18)</f>
        <v>1.4626712759068401E-3</v>
      </c>
      <c r="D18" s="26">
        <f>REC_programs_detail!C26</f>
        <v>50</v>
      </c>
      <c r="E18" s="27">
        <f>IF(D18=0,0,D18/('Summary Load Customers '!$D$18+'Summary Load Customers '!$F$18))</f>
        <v>1.298128099280837E-3</v>
      </c>
      <c r="F18" s="26">
        <f>B18+D18</f>
        <v>504</v>
      </c>
      <c r="G18" s="27">
        <f>IF(F18=0,0,F18/'Summary Load Customers '!$H$18)</f>
        <v>1.4445068614075917E-3</v>
      </c>
    </row>
    <row r="19" spans="1:7" ht="14.25">
      <c r="A19" s="42" t="str">
        <f>"As the above table shows, "&amp;TEXT(F18,"0,000")&amp;" of UI's customers, or "&amp;TEXT(G18,"0.0%")&amp;" are participating in the REC only program."</f>
        <v>As the above table shows, 0,504 of UI's customers, or 0.1% are participating in the REC only program.</v>
      </c>
      <c r="B19" s="31"/>
      <c r="C19" s="30"/>
      <c r="D19" s="31"/>
      <c r="E19" s="30"/>
      <c r="F19" s="31"/>
      <c r="G19" s="30"/>
    </row>
    <row r="20" spans="1:7" ht="14.25">
      <c r="A20" s="24"/>
      <c r="B20" s="31"/>
      <c r="C20" s="30"/>
      <c r="D20" s="31"/>
      <c r="E20" s="30"/>
      <c r="F20" s="31"/>
      <c r="G20" s="30"/>
    </row>
    <row r="21" spans="1:7" ht="15">
      <c r="A21" s="99" t="s">
        <v>65</v>
      </c>
      <c r="B21" s="99"/>
      <c r="C21" s="99"/>
      <c r="D21" s="99"/>
      <c r="E21" s="99"/>
      <c r="F21" s="99"/>
      <c r="G21" s="99"/>
    </row>
    <row r="22" spans="1:7" ht="15">
      <c r="A22" s="24"/>
      <c r="B22" s="14"/>
      <c r="C22" s="14"/>
      <c r="D22" s="14"/>
      <c r="E22" s="14"/>
      <c r="F22" s="14"/>
      <c r="G22" s="33"/>
    </row>
    <row r="23" spans="1:7" ht="15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7" ht="15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</row>
    <row r="25" spans="1:7" ht="14.25">
      <c r="B25" s="26">
        <f>B11+B18</f>
        <v>454</v>
      </c>
      <c r="C25" s="27">
        <f>IF(B25=0,0,B25/'Summary Load Customers '!$B$18)</f>
        <v>1.4626712759068401E-3</v>
      </c>
      <c r="D25" s="26">
        <f>D11+D18</f>
        <v>50</v>
      </c>
      <c r="E25" s="27">
        <f>IF(D25=0,0,D25/('Summary Load Customers '!$D$18+'Summary Load Customers '!$F$18))</f>
        <v>1.298128099280837E-3</v>
      </c>
      <c r="F25" s="26">
        <f>B25+D25</f>
        <v>504</v>
      </c>
      <c r="G25" s="27">
        <f>IF(F25=0,0,F25/'Summary Load Customers '!$H$18)</f>
        <v>1.4445068614075917E-3</v>
      </c>
    </row>
    <row r="26" spans="1:7" ht="15">
      <c r="A26" s="42" t="str">
        <f>"As the above table shows, "&amp;TEXT(F25,"#,000")&amp;" of UI's customers, or "&amp;TEXT(G25,"0.0%")&amp;" are participating in the combined REC programs."</f>
        <v>As the above table shows, 504 of UI's customers, or 0.1% are participating in the combined REC programs.</v>
      </c>
      <c r="G26" s="32"/>
    </row>
    <row r="27" spans="1:7" ht="15">
      <c r="G27" s="32"/>
    </row>
    <row r="28" spans="1:7" ht="13.5">
      <c r="A28" s="41" t="s">
        <v>67</v>
      </c>
    </row>
    <row r="29" spans="1:7" ht="13.5">
      <c r="A29" s="41"/>
    </row>
    <row r="30" spans="1:7" ht="13.5">
      <c r="A30" s="41" t="s">
        <v>68</v>
      </c>
    </row>
    <row r="31" spans="1:7">
      <c r="A31" s="42" t="s">
        <v>69</v>
      </c>
    </row>
    <row r="33" spans="1:1">
      <c r="A33" s="42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C26" sqref="C26"/>
    </sheetView>
  </sheetViews>
  <sheetFormatPr defaultColWidth="9.140625" defaultRowHeight="11.25"/>
  <cols>
    <col min="1" max="1" width="28" style="47" customWidth="1"/>
    <col min="2" max="3" width="19.140625" style="47" customWidth="1"/>
    <col min="4" max="4" width="20.28515625" style="47" customWidth="1"/>
    <col min="5" max="5" width="7.140625" style="47" customWidth="1"/>
    <col min="6" max="6" width="12.5703125" style="47" customWidth="1"/>
    <col min="7" max="7" width="10.42578125" style="47" customWidth="1"/>
    <col min="8" max="16384" width="9.140625" style="47"/>
  </cols>
  <sheetData>
    <row r="1" spans="1:9" s="46" customFormat="1" ht="15" customHeight="1">
      <c r="A1" s="104" t="s">
        <v>70</v>
      </c>
      <c r="B1" s="104"/>
      <c r="C1" s="104"/>
      <c r="D1" s="104"/>
      <c r="E1" s="45"/>
      <c r="F1" s="45"/>
      <c r="G1" s="83"/>
      <c r="H1" s="83"/>
      <c r="I1" s="83"/>
    </row>
    <row r="2" spans="1:9" s="5" customFormat="1" ht="18" customHeight="1">
      <c r="A2" s="104" t="str">
        <f>'Summary Load Customers '!A2</f>
        <v>Data as of June 30, 2024</v>
      </c>
      <c r="B2" s="104"/>
      <c r="C2" s="104"/>
      <c r="D2" s="104"/>
      <c r="E2" s="11"/>
      <c r="F2" s="11"/>
      <c r="G2" s="12"/>
      <c r="H2" s="12"/>
      <c r="I2" s="12"/>
    </row>
    <row r="3" spans="1:9" s="46" customFormat="1" ht="15" customHeight="1">
      <c r="A3" s="84"/>
      <c r="B3" s="84"/>
      <c r="C3" s="84"/>
      <c r="D3" s="84"/>
      <c r="E3" s="45"/>
      <c r="F3" s="45"/>
      <c r="G3" s="83"/>
      <c r="H3" s="83"/>
      <c r="I3" s="83"/>
    </row>
    <row r="4" spans="1:9" s="46" customFormat="1" ht="22.5">
      <c r="A4" s="48" t="s">
        <v>71</v>
      </c>
      <c r="B4" s="49" t="s">
        <v>27</v>
      </c>
      <c r="C4" s="48" t="s">
        <v>28</v>
      </c>
      <c r="D4" s="48" t="s">
        <v>6</v>
      </c>
      <c r="E4" s="45"/>
      <c r="F4" s="45"/>
      <c r="G4" s="83"/>
      <c r="H4" s="83"/>
      <c r="I4" s="83"/>
    </row>
    <row r="5" spans="1:9" s="46" customFormat="1" ht="15" customHeight="1">
      <c r="A5" s="85" t="s">
        <v>72</v>
      </c>
      <c r="B5" s="86"/>
      <c r="C5" s="71"/>
      <c r="D5" s="72">
        <f>IF(C5=0,0,C5)</f>
        <v>0</v>
      </c>
      <c r="E5" s="45"/>
      <c r="F5" s="45"/>
      <c r="G5" s="83"/>
      <c r="H5" s="83"/>
      <c r="I5" s="83"/>
    </row>
    <row r="6" spans="1:9">
      <c r="A6" s="85" t="s">
        <v>73</v>
      </c>
      <c r="B6" s="71">
        <v>0</v>
      </c>
      <c r="C6" s="71">
        <v>0</v>
      </c>
      <c r="D6" s="72">
        <f>SUM(B6:C6)</f>
        <v>0</v>
      </c>
      <c r="E6" s="84"/>
      <c r="F6" s="84"/>
      <c r="G6" s="84"/>
      <c r="H6" s="84"/>
      <c r="I6" s="84"/>
    </row>
    <row r="7" spans="1:9" s="51" customFormat="1">
      <c r="A7" s="85" t="s">
        <v>74</v>
      </c>
      <c r="B7" s="71">
        <v>0</v>
      </c>
      <c r="C7" s="71">
        <v>0</v>
      </c>
      <c r="D7" s="72">
        <f>SUM(B7:C7)</f>
        <v>0</v>
      </c>
      <c r="E7" s="87"/>
      <c r="F7" s="87"/>
      <c r="G7" s="50"/>
      <c r="H7" s="88"/>
      <c r="I7" s="88"/>
    </row>
    <row r="8" spans="1:9">
      <c r="A8" s="54" t="s">
        <v>12</v>
      </c>
      <c r="B8" s="55">
        <f>IF(B6+B7=0,0,B6+B7)</f>
        <v>0</v>
      </c>
      <c r="C8" s="55">
        <f>IF(SUM(C5:C7)=0,0,SUM(C5:C7))</f>
        <v>0</v>
      </c>
      <c r="D8" s="55">
        <f>IF(SUM(D5:D7)=0,0,SUM(D5:D7))</f>
        <v>0</v>
      </c>
      <c r="E8" s="84"/>
      <c r="F8" s="84"/>
      <c r="G8" s="52"/>
      <c r="H8" s="84"/>
      <c r="I8" s="84"/>
    </row>
    <row r="9" spans="1:9">
      <c r="A9" s="84"/>
      <c r="B9" s="89"/>
      <c r="C9" s="89"/>
      <c r="D9" s="89"/>
      <c r="E9" s="53"/>
      <c r="F9" s="53"/>
      <c r="G9" s="52"/>
      <c r="H9" s="84"/>
      <c r="I9" s="84"/>
    </row>
    <row r="10" spans="1:9" ht="22.5">
      <c r="A10" s="65" t="s">
        <v>75</v>
      </c>
      <c r="B10" s="48" t="s">
        <v>27</v>
      </c>
      <c r="C10" s="48" t="str">
        <f>C4</f>
        <v>Business</v>
      </c>
      <c r="D10" s="48" t="s">
        <v>6</v>
      </c>
      <c r="E10" s="90"/>
      <c r="F10" s="91"/>
      <c r="G10" s="52"/>
      <c r="H10" s="84"/>
      <c r="I10" s="84"/>
    </row>
    <row r="11" spans="1:9">
      <c r="A11" s="85" t="s">
        <v>72</v>
      </c>
      <c r="B11" s="86"/>
      <c r="C11" s="71"/>
      <c r="D11" s="72">
        <f>IF(C11=0,0,C11)</f>
        <v>0</v>
      </c>
      <c r="E11" s="90"/>
      <c r="F11" s="91"/>
      <c r="G11" s="52"/>
      <c r="H11" s="84"/>
      <c r="I11" s="84"/>
    </row>
    <row r="12" spans="1:9">
      <c r="A12" s="85" t="s">
        <v>73</v>
      </c>
      <c r="B12" s="71">
        <v>0</v>
      </c>
      <c r="C12" s="71">
        <v>0</v>
      </c>
      <c r="D12" s="72">
        <f>SUM(B12:C12)</f>
        <v>0</v>
      </c>
      <c r="E12" s="90"/>
      <c r="F12" s="91"/>
      <c r="G12" s="56"/>
      <c r="H12" s="84"/>
      <c r="I12" s="84"/>
    </row>
    <row r="13" spans="1:9">
      <c r="A13" s="85" t="s">
        <v>74</v>
      </c>
      <c r="B13" s="71">
        <v>0</v>
      </c>
      <c r="C13" s="71">
        <v>0</v>
      </c>
      <c r="D13" s="72">
        <f>SUM(B13:C13)</f>
        <v>0</v>
      </c>
      <c r="E13" s="57"/>
      <c r="F13" s="58"/>
      <c r="G13" s="56"/>
      <c r="H13" s="84"/>
      <c r="I13" s="84"/>
    </row>
    <row r="14" spans="1:9">
      <c r="A14" s="54" t="str">
        <f>A8</f>
        <v>Total</v>
      </c>
      <c r="B14" s="55">
        <f>IF(B12+B13=0,0,B12+B13)</f>
        <v>0</v>
      </c>
      <c r="C14" s="55">
        <f>IF(SUM(C11:C13)=0,0,SUM(C11:C13))</f>
        <v>0</v>
      </c>
      <c r="D14" s="55">
        <f>IF(SUM(D11:D13)=0,0,SUM(D11:D13))</f>
        <v>0</v>
      </c>
      <c r="E14" s="84"/>
      <c r="F14" s="84"/>
      <c r="G14" s="56"/>
      <c r="H14" s="84"/>
      <c r="I14" s="84"/>
    </row>
    <row r="15" spans="1:9">
      <c r="A15" s="84"/>
      <c r="B15" s="84"/>
      <c r="C15" s="84"/>
      <c r="D15" s="92"/>
      <c r="E15" s="53"/>
      <c r="F15" s="53"/>
      <c r="G15" s="52"/>
      <c r="H15" s="84"/>
      <c r="I15" s="84"/>
    </row>
    <row r="16" spans="1:9" ht="22.5">
      <c r="A16" s="48" t="s">
        <v>76</v>
      </c>
      <c r="B16" s="48" t="s">
        <v>27</v>
      </c>
      <c r="C16" s="48" t="str">
        <f>C4</f>
        <v>Business</v>
      </c>
      <c r="D16" s="48" t="s">
        <v>6</v>
      </c>
      <c r="E16" s="90"/>
      <c r="F16" s="91"/>
      <c r="G16" s="52"/>
      <c r="H16" s="84"/>
      <c r="I16" s="84"/>
    </row>
    <row r="17" spans="1:8">
      <c r="A17" s="85" t="s">
        <v>72</v>
      </c>
      <c r="B17" s="86"/>
      <c r="C17" s="93">
        <f t="shared" ref="C17:D18" si="0">IF(C5+C11=0,0,C5+C11)</f>
        <v>0</v>
      </c>
      <c r="D17" s="72"/>
      <c r="E17" s="90"/>
      <c r="F17" s="91"/>
      <c r="G17" s="52"/>
      <c r="H17" s="84"/>
    </row>
    <row r="18" spans="1:8">
      <c r="A18" s="85" t="s">
        <v>73</v>
      </c>
      <c r="B18" s="93">
        <f>IF(B6+B12=0,0,B6+B12)</f>
        <v>0</v>
      </c>
      <c r="C18" s="93">
        <f>IF(C6+C12=0,0,C6+C12)</f>
        <v>0</v>
      </c>
      <c r="D18" s="72">
        <f t="shared" si="0"/>
        <v>0</v>
      </c>
      <c r="E18" s="90"/>
      <c r="F18" s="91"/>
      <c r="G18" s="56"/>
      <c r="H18" s="84"/>
    </row>
    <row r="19" spans="1:8">
      <c r="A19" s="85" t="s">
        <v>74</v>
      </c>
      <c r="B19" s="93">
        <f>IF(B7+B13=0,0,B7+B13)</f>
        <v>0</v>
      </c>
      <c r="C19" s="93">
        <f>IF(C7+C13=0,0,C7+C13)</f>
        <v>0</v>
      </c>
      <c r="D19" s="72">
        <f>IF(D7+D13=0,0,D7+D13)</f>
        <v>0</v>
      </c>
      <c r="E19" s="57"/>
      <c r="F19" s="58"/>
      <c r="G19" s="56"/>
      <c r="H19" s="84"/>
    </row>
    <row r="20" spans="1:8">
      <c r="A20" s="54" t="str">
        <f>A8</f>
        <v>Total</v>
      </c>
      <c r="B20" s="55">
        <f>IF(B18+B19=0,0,B18+B19)</f>
        <v>0</v>
      </c>
      <c r="C20" s="55">
        <f>IF(SUM(C17:C19)=0,0,SUM(C17:C19))</f>
        <v>0</v>
      </c>
      <c r="D20" s="55">
        <f>SUM(D17:D19)</f>
        <v>0</v>
      </c>
      <c r="E20" s="56"/>
      <c r="F20" s="56"/>
      <c r="G20" s="56"/>
      <c r="H20" s="84"/>
    </row>
    <row r="21" spans="1:8">
      <c r="A21" s="84"/>
      <c r="B21" s="84"/>
      <c r="C21" s="84"/>
      <c r="D21" s="84"/>
      <c r="E21" s="52"/>
      <c r="F21" s="56"/>
      <c r="G21" s="56"/>
      <c r="H21" s="84"/>
    </row>
    <row r="22" spans="1:8" ht="22.5">
      <c r="A22" s="65" t="s">
        <v>77</v>
      </c>
      <c r="B22" s="48" t="s">
        <v>27</v>
      </c>
      <c r="C22" s="48" t="s">
        <v>28</v>
      </c>
      <c r="D22" s="48" t="s">
        <v>6</v>
      </c>
      <c r="E22" s="84"/>
      <c r="F22" s="56"/>
      <c r="G22" s="56"/>
      <c r="H22" s="84"/>
    </row>
    <row r="23" spans="1:8">
      <c r="A23" s="85" t="s">
        <v>72</v>
      </c>
      <c r="B23" s="86"/>
      <c r="C23" s="93">
        <f>IF(C11+C17=0,0,C11+C17)</f>
        <v>0</v>
      </c>
      <c r="D23" s="72">
        <f>IF(C23=0,0,C23)</f>
        <v>0</v>
      </c>
      <c r="E23" s="84"/>
      <c r="F23" s="56"/>
      <c r="G23" s="56"/>
      <c r="H23" s="84"/>
    </row>
    <row r="24" spans="1:8">
      <c r="A24" s="85" t="s">
        <v>73</v>
      </c>
      <c r="B24" s="71">
        <v>138</v>
      </c>
      <c r="C24" s="71">
        <v>11</v>
      </c>
      <c r="D24" s="72">
        <f>SUM(B24:C24)</f>
        <v>149</v>
      </c>
      <c r="E24" s="84"/>
      <c r="F24" s="56"/>
      <c r="G24" s="56"/>
      <c r="H24" s="84"/>
    </row>
    <row r="25" spans="1:8">
      <c r="A25" s="85" t="s">
        <v>74</v>
      </c>
      <c r="B25" s="71">
        <v>316</v>
      </c>
      <c r="C25" s="71">
        <v>39</v>
      </c>
      <c r="D25" s="72">
        <f>SUM(B25:C25)</f>
        <v>355</v>
      </c>
      <c r="E25" s="84"/>
      <c r="F25" s="84"/>
      <c r="G25" s="84"/>
      <c r="H25" s="84"/>
    </row>
    <row r="26" spans="1:8">
      <c r="A26" s="54" t="str">
        <f>A20</f>
        <v>Total</v>
      </c>
      <c r="B26" s="73">
        <f>IF(B24+B25=0,0,B24+B25)</f>
        <v>454</v>
      </c>
      <c r="C26" s="55">
        <f>IF(SUM(C23:C25)=0,0,SUM(C23:C25))</f>
        <v>50</v>
      </c>
      <c r="D26" s="55">
        <f>IF(SUM(D23:D25)=0,0,SUM(D23:D25))</f>
        <v>504</v>
      </c>
      <c r="E26" s="84"/>
      <c r="F26" s="84"/>
      <c r="G26" s="84"/>
      <c r="H26" s="84"/>
    </row>
    <row r="28" spans="1:8">
      <c r="A28" s="48" t="s">
        <v>78</v>
      </c>
      <c r="B28" s="48" t="s">
        <v>27</v>
      </c>
      <c r="C28" s="48" t="str">
        <f>C16</f>
        <v>Business</v>
      </c>
      <c r="D28" s="48" t="s">
        <v>6</v>
      </c>
      <c r="E28" s="84"/>
      <c r="F28" s="84"/>
      <c r="G28" s="84"/>
      <c r="H28" s="84"/>
    </row>
    <row r="29" spans="1:8">
      <c r="A29" s="85" t="s">
        <v>72</v>
      </c>
      <c r="B29" s="86">
        <f>B17+B23</f>
        <v>0</v>
      </c>
      <c r="C29" s="93">
        <f t="shared" ref="C29:D31" si="1">C17+C23</f>
        <v>0</v>
      </c>
      <c r="D29" s="72">
        <f t="shared" si="1"/>
        <v>0</v>
      </c>
      <c r="E29" s="84"/>
      <c r="F29" s="84"/>
      <c r="G29" s="84"/>
      <c r="H29" s="84"/>
    </row>
    <row r="30" spans="1:8">
      <c r="A30" s="85" t="s">
        <v>73</v>
      </c>
      <c r="B30" s="93">
        <f>B18+B24</f>
        <v>138</v>
      </c>
      <c r="C30" s="93">
        <f t="shared" si="1"/>
        <v>11</v>
      </c>
      <c r="D30" s="72">
        <f t="shared" si="1"/>
        <v>149</v>
      </c>
      <c r="E30" s="84"/>
      <c r="F30" s="84"/>
      <c r="G30" s="84"/>
      <c r="H30" s="84"/>
    </row>
    <row r="31" spans="1:8">
      <c r="A31" s="85" t="s">
        <v>74</v>
      </c>
      <c r="B31" s="93">
        <f>B19+B25</f>
        <v>316</v>
      </c>
      <c r="C31" s="93">
        <f t="shared" si="1"/>
        <v>39</v>
      </c>
      <c r="D31" s="72">
        <f t="shared" si="1"/>
        <v>355</v>
      </c>
      <c r="E31" s="84"/>
      <c r="F31" s="84"/>
      <c r="G31" s="84"/>
      <c r="H31" s="84"/>
    </row>
    <row r="32" spans="1:8">
      <c r="A32" s="54" t="str">
        <f>A26</f>
        <v>Total</v>
      </c>
      <c r="B32" s="55">
        <f>IF(B30+B31=0,0,B30+B31)</f>
        <v>454</v>
      </c>
      <c r="C32" s="55">
        <f>IF(SUM(C29:C31)=0,0,SUM(C29:C31))</f>
        <v>50</v>
      </c>
      <c r="D32" s="55">
        <f>SUM(D29:D31)</f>
        <v>504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92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92" t="str">
        <f>"In summary, "&amp;TEXT($D$26,"000")&amp; " of UI's customers are participating in RECs only with Sterling Planet"</f>
        <v>In summary, 504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92" t="str">
        <f>"In summary, "&amp;TEXT($D$32,"0,000")&amp; " of UI's customers are participating in all REC programs"</f>
        <v>In summary, 0,504 of UI's customers are participating in all REC programs</v>
      </c>
      <c r="B36" s="84"/>
      <c r="C36" s="84"/>
      <c r="D36" s="84"/>
      <c r="E36" s="84"/>
      <c r="F36" s="84"/>
      <c r="G36" s="84"/>
    </row>
    <row r="38" spans="1:7">
      <c r="A38" s="92" t="s">
        <v>79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1DDE4-AEA8-48A5-875B-FF6C4D3F3DE1}"/>
</file>

<file path=customXml/itemProps2.xml><?xml version="1.0" encoding="utf-8"?>
<ds:datastoreItem xmlns:ds="http://schemas.openxmlformats.org/officeDocument/2006/customXml" ds:itemID="{C0FD2D0F-D661-492B-92FB-4A59CF007833}"/>
</file>

<file path=customXml/itemProps3.xml><?xml version="1.0" encoding="utf-8"?>
<ds:datastoreItem xmlns:ds="http://schemas.openxmlformats.org/officeDocument/2006/customXml" ds:itemID="{A4781083-57B8-414C-959D-BD63DB961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2024-08-23T21:17:56Z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0x0101005A8B81747F95CB4AA4B4EA31DEB590A5</vt:lpwstr>
  </property>
</Properties>
</file>