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4/2024-12/"/>
    </mc:Choice>
  </mc:AlternateContent>
  <xr:revisionPtr revIDLastSave="0" documentId="8_{68151815-8B64-49A6-A6C3-497A804C799D}" xr6:coauthVersionLast="47" xr6:coauthVersionMax="47" xr10:uidLastSave="{00000000-0000-0000-0000-000000000000}"/>
  <bookViews>
    <workbookView xWindow="810" yWindow="-120" windowWidth="28110" windowHeight="1644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8" l="1"/>
  <c r="A19" i="8"/>
  <c r="A12" i="8"/>
  <c r="F28" i="6"/>
  <c r="F29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30" i="6" l="1"/>
  <c r="C26" i="5" l="1"/>
  <c r="B26" i="5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D25" i="8"/>
  <c r="E25" i="8" s="1"/>
  <c r="E11" i="8"/>
  <c r="D20" i="5"/>
  <c r="A34" i="5" s="1"/>
  <c r="A35" i="5"/>
  <c r="D32" i="5"/>
  <c r="A36" i="5" s="1"/>
  <c r="F18" i="8"/>
  <c r="G18" i="8" s="1"/>
  <c r="F25" i="8" l="1"/>
  <c r="G25" i="8" s="1"/>
</calcChain>
</file>

<file path=xl/sharedStrings.xml><?xml version="1.0" encoding="utf-8"?>
<sst xmlns="http://schemas.openxmlformats.org/spreadsheetml/2006/main" count="147" uniqueCount="79">
  <si>
    <t>Electric Supplier MWh Load and Customer Count</t>
  </si>
  <si>
    <t>Data as of December 31, 2024</t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</si>
  <si>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</si>
  <si>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</si>
  <si>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</si>
  <si>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</si>
  <si>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</si>
  <si>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</si>
  <si>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</si>
  <si>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</si>
  <si>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</si>
  <si>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</si>
  <si>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</si>
  <si>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219,120 MWh, or 53.0% of UI's total load is served by electric suppliers</t>
  </si>
  <si>
    <t>while 194,585 MHh, or 47.0% of the load is provided under Standard Service or Last Resort service through UI.</t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</si>
  <si>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</si>
  <si>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t>Customers</t>
  </si>
  <si>
    <t>As the above table shows, 71,204 of UI's total customers, or 20.3% are served by electric suppliers</t>
  </si>
  <si>
    <t>while 279,065 or 79.7% of the customers continue to receive Standard Service or Last Resort service through UI.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</si>
  <si>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</si>
  <si>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</si>
  <si>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</si>
  <si>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</si>
  <si>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</si>
  <si>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</si>
  <si>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</si>
  <si>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</si>
  <si>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</si>
  <si>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</si>
  <si>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</si>
  <si>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Actual Energy, Inc.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</si>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</sst>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-409]mmmm\ d\,\ yyyy;@"/>
  </numFmts>
  <fonts count="1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5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5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5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5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2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6" fontId="8" fillId="2" borderId="0" xfId="0" applyNumberFormat="1" applyFont="1" applyFill="1" applyAlignment="1">
      <alignment horizontal="centerContinuous" vertical="center"/>
    </xf>
    <xf numFmtId="3" fontId="0" fillId="0" borderId="0" xfId="0" applyNumberFormat="1" applyAlignment="1">
      <alignment vertical="top"/>
    </xf>
    <xf numFmtId="0" fontId="10" fillId="3" borderId="2" xfId="0" applyFont="1" applyFill="1" applyBorder="1" applyAlignment="1">
      <alignment horizontal="center" vertical="center" wrapText="1"/>
    </xf>
    <xf numFmtId="165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5" fontId="1" fillId="0" borderId="2" xfId="2" applyNumberFormat="1" applyFont="1" applyFill="1" applyBorder="1" applyAlignment="1" applyProtection="1">
      <alignment horizontal="center"/>
    </xf>
    <xf numFmtId="165" fontId="1" fillId="0" borderId="0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zoomScale="106" zoomScaleNormal="100" zoomScalePageLayoutView="106" workbookViewId="0">
      <selection activeCell="D16" activeCellId="1" sqref="F16 D16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4" t="s">
        <v>1</v>
      </c>
      <c r="B2" s="64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8.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4">
        <v>39211.895000000048</v>
      </c>
      <c r="C7" s="67">
        <v>0.21027783899934316</v>
      </c>
      <c r="D7" s="44">
        <v>70896.369000000006</v>
      </c>
      <c r="E7" s="67">
        <v>0.61446452147589392</v>
      </c>
      <c r="F7" s="44">
        <v>109011.36600000001</v>
      </c>
      <c r="G7" s="67">
        <v>0.97463207809518748</v>
      </c>
      <c r="H7" s="68">
        <v>219119.63000000006</v>
      </c>
      <c r="I7" s="25">
        <v>0.529652597055292</v>
      </c>
    </row>
    <row r="8" spans="1:9" ht="18" customHeight="1">
      <c r="A8" s="24" t="s">
        <v>11</v>
      </c>
      <c r="B8" s="69">
        <v>147264.69799999997</v>
      </c>
      <c r="C8" s="67">
        <v>0.78972216100065684</v>
      </c>
      <c r="D8" s="69">
        <v>44482.74</v>
      </c>
      <c r="E8" s="67">
        <v>0.38553547852410613</v>
      </c>
      <c r="F8" s="69">
        <v>2837.3700000000003</v>
      </c>
      <c r="G8" s="67">
        <v>2.5367921904812588E-2</v>
      </c>
      <c r="H8" s="69">
        <v>194584.80799999996</v>
      </c>
      <c r="I8" s="25">
        <v>0.47034740294470795</v>
      </c>
    </row>
    <row r="9" spans="1:9" ht="18" customHeight="1">
      <c r="A9" s="24" t="s">
        <v>12</v>
      </c>
      <c r="B9" s="26">
        <v>186476.59300000002</v>
      </c>
      <c r="C9" s="27"/>
      <c r="D9" s="26">
        <v>115379.109</v>
      </c>
      <c r="E9" s="27"/>
      <c r="F9" s="26">
        <v>111848.736</v>
      </c>
      <c r="G9" s="27"/>
      <c r="H9" s="26">
        <v>413704.43800000002</v>
      </c>
      <c r="I9" s="28"/>
    </row>
    <row r="10" spans="1:9" ht="18" customHeight="1">
      <c r="A10" s="43" t="s">
        <v>13</v>
      </c>
    </row>
    <row r="11" spans="1:9" ht="18" customHeight="1">
      <c r="A11" s="43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5.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4">
        <v>53175</v>
      </c>
      <c r="C16" s="67">
        <v>0.17046383473903887</v>
      </c>
      <c r="D16" s="44">
        <v>17842</v>
      </c>
      <c r="E16" s="67">
        <v>0.46813423241413693</v>
      </c>
      <c r="F16" s="44">
        <v>187</v>
      </c>
      <c r="G16" s="67">
        <v>0.8779342723004695</v>
      </c>
      <c r="H16" s="68">
        <v>71204</v>
      </c>
      <c r="I16" s="25">
        <v>0.20328376190870445</v>
      </c>
    </row>
    <row r="17" spans="1:9" ht="18" customHeight="1">
      <c r="A17" s="24" t="s">
        <v>11</v>
      </c>
      <c r="B17" s="45">
        <v>258768</v>
      </c>
      <c r="C17" s="67">
        <v>0.82953616526096119</v>
      </c>
      <c r="D17" s="45">
        <v>20271</v>
      </c>
      <c r="E17" s="67">
        <v>0.53186576758586313</v>
      </c>
      <c r="F17" s="45">
        <v>26</v>
      </c>
      <c r="G17" s="67">
        <v>0.12206572769953052</v>
      </c>
      <c r="H17" s="45">
        <v>279065</v>
      </c>
      <c r="I17" s="25">
        <v>0.79671623809129555</v>
      </c>
    </row>
    <row r="18" spans="1:9" ht="18" customHeight="1">
      <c r="A18" s="24" t="s">
        <v>12</v>
      </c>
      <c r="B18" s="26">
        <v>311943</v>
      </c>
      <c r="C18" s="36"/>
      <c r="D18" s="26">
        <v>38113</v>
      </c>
      <c r="E18" s="27"/>
      <c r="F18" s="26">
        <v>213</v>
      </c>
      <c r="G18" s="27"/>
      <c r="H18" s="26">
        <v>350269</v>
      </c>
      <c r="I18" s="28"/>
    </row>
    <row r="19" spans="1:9" ht="18" customHeight="1">
      <c r="G19" s="32"/>
    </row>
    <row r="20" spans="1:9" ht="18" customHeight="1">
      <c r="A20" s="43" t="s">
        <v>17</v>
      </c>
      <c r="G20" s="32"/>
    </row>
    <row r="21" spans="1:9" ht="18" customHeight="1">
      <c r="A21" s="43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19</v>
      </c>
      <c r="I24" s="60"/>
    </row>
    <row r="25" spans="1:9" ht="13.5">
      <c r="A25" s="42" t="s">
        <v>20</v>
      </c>
    </row>
    <row r="26" spans="1:9" ht="13.5">
      <c r="A26" s="42" t="s">
        <v>21</v>
      </c>
    </row>
    <row r="27" spans="1:9">
      <c r="A27" s="43" t="s">
        <v>22</v>
      </c>
    </row>
    <row r="28" spans="1:9">
      <c r="A28" s="43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showGridLines="0" showZeros="0" showWhiteSpace="0" view="pageLayout" zoomScaleNormal="100" workbookViewId="0">
      <selection activeCell="F6" sqref="F6:F29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December 31, 2024</v>
      </c>
      <c r="B2" s="6"/>
      <c r="C2" s="6"/>
      <c r="D2" s="6"/>
      <c r="E2" s="6"/>
      <c r="F2" s="77"/>
    </row>
    <row r="3" spans="1:6" s="5" customFormat="1" ht="18" customHeight="1">
      <c r="A3" s="78"/>
      <c r="B3" s="79"/>
      <c r="C3" s="79"/>
      <c r="D3" s="79"/>
      <c r="E3" s="7"/>
      <c r="F3" s="7"/>
    </row>
    <row r="4" spans="1:6">
      <c r="A4" s="80"/>
      <c r="B4" s="81"/>
      <c r="C4" s="2" t="s">
        <v>25</v>
      </c>
      <c r="D4" s="8"/>
      <c r="E4" s="8"/>
      <c r="F4" s="10"/>
    </row>
    <row r="5" spans="1:6" s="5" customFormat="1" ht="25.5">
      <c r="A5" s="82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2">
        <v>1</v>
      </c>
      <c r="B6" s="76" t="s">
        <v>30</v>
      </c>
      <c r="C6" s="96"/>
      <c r="D6" s="96">
        <v>3</v>
      </c>
      <c r="E6" s="96">
        <v>3</v>
      </c>
      <c r="F6" s="83">
        <f t="shared" ref="F6:F27" si="0">IF(E6=0,"",E6/$E$30)</f>
        <v>4.2133056191452605E-5</v>
      </c>
    </row>
    <row r="7" spans="1:6" ht="14.25" customHeight="1">
      <c r="A7" s="62">
        <v>2</v>
      </c>
      <c r="B7" s="76" t="s">
        <v>31</v>
      </c>
      <c r="C7" s="96">
        <v>1296</v>
      </c>
      <c r="D7" s="96">
        <v>4919</v>
      </c>
      <c r="E7" s="96">
        <v>6215</v>
      </c>
      <c r="F7" s="83">
        <f t="shared" si="0"/>
        <v>8.7285648076625991E-2</v>
      </c>
    </row>
    <row r="8" spans="1:6" ht="14.25" customHeight="1">
      <c r="A8" s="62">
        <v>3</v>
      </c>
      <c r="B8" s="76" t="s">
        <v>32</v>
      </c>
      <c r="C8" s="96">
        <v>5</v>
      </c>
      <c r="D8" s="96">
        <v>208</v>
      </c>
      <c r="E8" s="96">
        <v>213</v>
      </c>
      <c r="F8" s="83">
        <f t="shared" si="0"/>
        <v>2.9914469895931353E-3</v>
      </c>
    </row>
    <row r="9" spans="1:6" ht="14.25" customHeight="1">
      <c r="A9" s="62">
        <v>4</v>
      </c>
      <c r="B9" s="76" t="s">
        <v>33</v>
      </c>
      <c r="C9" s="96">
        <v>16786</v>
      </c>
      <c r="D9" s="96">
        <v>1328</v>
      </c>
      <c r="E9" s="96">
        <v>18114</v>
      </c>
      <c r="F9" s="83">
        <f t="shared" si="0"/>
        <v>0.25439939328399086</v>
      </c>
    </row>
    <row r="10" spans="1:6" ht="14.25" customHeight="1">
      <c r="A10" s="62">
        <v>5</v>
      </c>
      <c r="B10" s="76" t="s">
        <v>34</v>
      </c>
      <c r="C10" s="96">
        <v>53</v>
      </c>
      <c r="D10" s="96">
        <v>466</v>
      </c>
      <c r="E10" s="96">
        <v>519</v>
      </c>
      <c r="F10" s="83">
        <f t="shared" si="0"/>
        <v>7.2890187211213011E-3</v>
      </c>
    </row>
    <row r="11" spans="1:6" ht="14.25" customHeight="1">
      <c r="A11" s="62">
        <v>6</v>
      </c>
      <c r="B11" s="76" t="s">
        <v>35</v>
      </c>
      <c r="C11" s="96">
        <v>13253</v>
      </c>
      <c r="D11" s="96">
        <v>554</v>
      </c>
      <c r="E11" s="96">
        <v>13807</v>
      </c>
      <c r="F11" s="83">
        <f t="shared" si="0"/>
        <v>0.19391036894512872</v>
      </c>
    </row>
    <row r="12" spans="1:6" ht="14.25" customHeight="1">
      <c r="A12" s="62">
        <v>7</v>
      </c>
      <c r="B12" s="76" t="s">
        <v>36</v>
      </c>
      <c r="C12" s="96">
        <v>6369</v>
      </c>
      <c r="D12" s="96">
        <v>1008</v>
      </c>
      <c r="E12" s="96">
        <v>7377</v>
      </c>
      <c r="F12" s="83">
        <f t="shared" si="0"/>
        <v>0.10360518517478196</v>
      </c>
    </row>
    <row r="13" spans="1:6" ht="14.25" customHeight="1">
      <c r="A13" s="62">
        <v>8</v>
      </c>
      <c r="B13" s="76" t="s">
        <v>37</v>
      </c>
      <c r="C13" s="96">
        <v>48</v>
      </c>
      <c r="D13" s="96">
        <v>394</v>
      </c>
      <c r="E13" s="96">
        <v>442</v>
      </c>
      <c r="F13" s="83">
        <f t="shared" si="0"/>
        <v>6.2076036122073507E-3</v>
      </c>
    </row>
    <row r="14" spans="1:6" ht="14.25" customHeight="1">
      <c r="A14" s="62">
        <v>9</v>
      </c>
      <c r="B14" s="76" t="s">
        <v>38</v>
      </c>
      <c r="C14" s="96">
        <v>3</v>
      </c>
      <c r="D14" s="96">
        <v>86</v>
      </c>
      <c r="E14" s="96">
        <v>89</v>
      </c>
      <c r="F14" s="83">
        <f t="shared" si="0"/>
        <v>1.2499473336797606E-3</v>
      </c>
    </row>
    <row r="15" spans="1:6" ht="14.25" customHeight="1">
      <c r="A15" s="62">
        <v>10</v>
      </c>
      <c r="B15" s="76" t="s">
        <v>39</v>
      </c>
      <c r="C15" s="96">
        <v>2</v>
      </c>
      <c r="D15" s="96">
        <v>5</v>
      </c>
      <c r="E15" s="96">
        <v>7</v>
      </c>
      <c r="F15" s="83">
        <f t="shared" si="0"/>
        <v>9.8310464446722752E-5</v>
      </c>
    </row>
    <row r="16" spans="1:6" ht="14.25" customHeight="1">
      <c r="A16" s="62">
        <v>11</v>
      </c>
      <c r="B16" s="76" t="s">
        <v>40</v>
      </c>
      <c r="C16" s="96">
        <v>459</v>
      </c>
      <c r="D16" s="96">
        <v>455</v>
      </c>
      <c r="E16" s="96">
        <v>914</v>
      </c>
      <c r="F16" s="83">
        <f t="shared" si="0"/>
        <v>1.2836537786329228E-2</v>
      </c>
    </row>
    <row r="17" spans="1:6" ht="14.25" customHeight="1">
      <c r="A17" s="62">
        <v>12</v>
      </c>
      <c r="B17" s="76" t="s">
        <v>41</v>
      </c>
      <c r="C17" s="96">
        <v>167</v>
      </c>
      <c r="D17" s="96">
        <v>734</v>
      </c>
      <c r="E17" s="96">
        <v>901</v>
      </c>
      <c r="F17" s="83">
        <f t="shared" si="0"/>
        <v>1.26539612094996E-2</v>
      </c>
    </row>
    <row r="18" spans="1:6" ht="14.25" customHeight="1">
      <c r="A18" s="62">
        <v>13</v>
      </c>
      <c r="B18" s="76" t="s">
        <v>42</v>
      </c>
      <c r="C18" s="96"/>
      <c r="D18" s="96">
        <v>8</v>
      </c>
      <c r="E18" s="96">
        <v>8</v>
      </c>
      <c r="F18" s="83">
        <f t="shared" si="0"/>
        <v>1.1235481651054028E-4</v>
      </c>
    </row>
    <row r="19" spans="1:6" ht="14.25" customHeight="1">
      <c r="A19" s="62">
        <v>14</v>
      </c>
      <c r="B19" s="76" t="s">
        <v>43</v>
      </c>
      <c r="C19" s="96">
        <v>2107</v>
      </c>
      <c r="D19" s="96">
        <v>224</v>
      </c>
      <c r="E19" s="96">
        <v>2331</v>
      </c>
      <c r="F19" s="83">
        <f t="shared" si="0"/>
        <v>3.2737384660758678E-2</v>
      </c>
    </row>
    <row r="20" spans="1:6" ht="14.25" customHeight="1">
      <c r="A20" s="62">
        <v>15</v>
      </c>
      <c r="B20" s="76" t="s">
        <v>44</v>
      </c>
      <c r="C20" s="96">
        <v>2</v>
      </c>
      <c r="D20" s="96">
        <v>223</v>
      </c>
      <c r="E20" s="96">
        <v>225</v>
      </c>
      <c r="F20" s="83">
        <f t="shared" si="0"/>
        <v>3.1599792143589454E-3</v>
      </c>
    </row>
    <row r="21" spans="1:6" ht="14.25" customHeight="1">
      <c r="A21" s="62">
        <v>16</v>
      </c>
      <c r="B21" s="76" t="s">
        <v>45</v>
      </c>
      <c r="C21" s="96">
        <v>1103</v>
      </c>
      <c r="D21" s="96">
        <v>45</v>
      </c>
      <c r="E21" s="96">
        <v>1148</v>
      </c>
      <c r="F21" s="83">
        <f t="shared" si="0"/>
        <v>1.6122916169262532E-2</v>
      </c>
    </row>
    <row r="22" spans="1:6" ht="14.25" customHeight="1">
      <c r="A22" s="62">
        <v>17</v>
      </c>
      <c r="B22" s="76" t="s">
        <v>46</v>
      </c>
      <c r="C22" s="96">
        <v>61</v>
      </c>
      <c r="D22" s="96">
        <v>5</v>
      </c>
      <c r="E22" s="96">
        <v>66</v>
      </c>
      <c r="F22" s="83">
        <f t="shared" si="0"/>
        <v>9.2692723621195735E-4</v>
      </c>
    </row>
    <row r="23" spans="1:6" ht="14.25" customHeight="1">
      <c r="A23" s="62">
        <v>18</v>
      </c>
      <c r="B23" s="76" t="s">
        <v>47</v>
      </c>
      <c r="C23" s="96">
        <v>107</v>
      </c>
      <c r="D23" s="96">
        <v>2534</v>
      </c>
      <c r="E23" s="96">
        <v>2641</v>
      </c>
      <c r="F23" s="83">
        <f t="shared" si="0"/>
        <v>3.709113380054211E-2</v>
      </c>
    </row>
    <row r="24" spans="1:6" ht="14.25" customHeight="1">
      <c r="A24" s="62">
        <v>19</v>
      </c>
      <c r="B24" s="76" t="s">
        <v>48</v>
      </c>
      <c r="C24" s="96">
        <v>111</v>
      </c>
      <c r="D24" s="96">
        <v>234</v>
      </c>
      <c r="E24" s="96">
        <v>345</v>
      </c>
      <c r="F24" s="83">
        <f t="shared" si="0"/>
        <v>4.8453014620170503E-3</v>
      </c>
    </row>
    <row r="25" spans="1:6" ht="14.25" customHeight="1">
      <c r="A25" s="62">
        <v>20</v>
      </c>
      <c r="B25" s="76" t="s">
        <v>49</v>
      </c>
      <c r="C25" s="96">
        <v>316</v>
      </c>
      <c r="D25" s="96">
        <v>1721</v>
      </c>
      <c r="E25" s="96">
        <v>2037</v>
      </c>
      <c r="F25" s="83">
        <f t="shared" si="0"/>
        <v>2.8608345153996319E-2</v>
      </c>
    </row>
    <row r="26" spans="1:6" ht="14.25" customHeight="1">
      <c r="A26" s="62">
        <v>21</v>
      </c>
      <c r="B26" s="76" t="s">
        <v>50</v>
      </c>
      <c r="C26" s="96">
        <v>737</v>
      </c>
      <c r="D26" s="96">
        <v>1600</v>
      </c>
      <c r="E26" s="96">
        <v>2337</v>
      </c>
      <c r="F26" s="83">
        <f t="shared" si="0"/>
        <v>3.2821650773141579E-2</v>
      </c>
    </row>
    <row r="27" spans="1:6" ht="14.25" customHeight="1">
      <c r="A27" s="62">
        <v>22</v>
      </c>
      <c r="B27" s="76" t="s">
        <v>51</v>
      </c>
      <c r="C27" s="96"/>
      <c r="D27" s="96">
        <v>11</v>
      </c>
      <c r="E27" s="96">
        <v>11</v>
      </c>
      <c r="F27" s="83">
        <f t="shared" si="0"/>
        <v>1.5448787270199289E-4</v>
      </c>
    </row>
    <row r="28" spans="1:6" ht="14.25" customHeight="1">
      <c r="A28" s="62">
        <v>23</v>
      </c>
      <c r="B28" s="76" t="s">
        <v>52</v>
      </c>
      <c r="C28" s="96">
        <v>6549</v>
      </c>
      <c r="D28" s="96">
        <v>368</v>
      </c>
      <c r="E28" s="96">
        <v>6917</v>
      </c>
      <c r="F28" s="83">
        <f t="shared" ref="F28:F29" si="1">IF(E28=0,"",E28/$E$30)</f>
        <v>9.7144783225425899E-2</v>
      </c>
    </row>
    <row r="29" spans="1:6" ht="14.25" customHeight="1">
      <c r="A29" s="62">
        <v>24</v>
      </c>
      <c r="B29" s="76" t="s">
        <v>53</v>
      </c>
      <c r="C29" s="96">
        <v>3641</v>
      </c>
      <c r="D29" s="96">
        <v>895</v>
      </c>
      <c r="E29" s="96">
        <v>4536</v>
      </c>
      <c r="F29" s="83">
        <f t="shared" si="1"/>
        <v>6.3705180961476343E-2</v>
      </c>
    </row>
    <row r="30" spans="1:6" ht="14.25" customHeight="1">
      <c r="A30" s="62"/>
      <c r="B30" s="72" t="s">
        <v>54</v>
      </c>
      <c r="C30" s="96">
        <v>53175</v>
      </c>
      <c r="D30" s="96">
        <v>18028</v>
      </c>
      <c r="E30" s="96">
        <v>71203</v>
      </c>
      <c r="F30" s="83">
        <f>SUM(F6:F29)</f>
        <v>0.99999999999999989</v>
      </c>
    </row>
    <row r="31" spans="1:6">
      <c r="A31" s="63"/>
      <c r="B31" s="65"/>
      <c r="F31" s="84"/>
    </row>
    <row r="36" spans="1:2">
      <c r="A36" t="s">
        <v>55</v>
      </c>
      <c r="B36" s="61"/>
    </row>
    <row r="37" spans="1:2">
      <c r="A37" t="s">
        <v>56</v>
      </c>
    </row>
    <row r="38" spans="1:2">
      <c r="A38" t="s">
        <v>22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zoomScaleNormal="100" workbookViewId="0">
      <selection activeCell="A27" sqref="A27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0" t="s">
        <v>57</v>
      </c>
      <c r="B1" s="100"/>
      <c r="C1" s="100"/>
      <c r="D1" s="100"/>
      <c r="E1" s="100"/>
      <c r="F1" s="100"/>
      <c r="G1" s="100"/>
      <c r="H1" s="12"/>
      <c r="I1" s="12"/>
    </row>
    <row r="2" spans="1:9" s="5" customFormat="1" ht="15.75">
      <c r="A2" s="100" t="s">
        <v>58</v>
      </c>
      <c r="B2" s="100"/>
      <c r="C2" s="100"/>
      <c r="D2" s="100"/>
      <c r="E2" s="100"/>
      <c r="F2" s="100"/>
      <c r="G2" s="100"/>
      <c r="H2" s="12"/>
      <c r="I2" s="12"/>
    </row>
    <row r="3" spans="1:9" s="5" customFormat="1">
      <c r="A3" s="101" t="str">
        <f>'Summary Load Customers '!A2</f>
        <v>Data as of December 31, 2024</v>
      </c>
      <c r="B3" s="101"/>
      <c r="C3" s="101"/>
      <c r="D3" s="101"/>
      <c r="E3" s="101"/>
      <c r="F3" s="101"/>
      <c r="G3" s="101"/>
      <c r="H3" s="12"/>
      <c r="I3" s="12"/>
    </row>
    <row r="4" spans="1:9" s="5" customFormat="1">
      <c r="A4" s="1"/>
      <c r="B4" s="12"/>
      <c r="C4" s="12"/>
      <c r="D4" s="12"/>
      <c r="E4" s="12"/>
      <c r="F4" s="12"/>
      <c r="G4" s="12"/>
      <c r="H4" s="12"/>
      <c r="I4" s="12"/>
    </row>
    <row r="5" spans="1:9" s="5" customFormat="1" ht="15.75">
      <c r="A5" s="98" t="s">
        <v>59</v>
      </c>
      <c r="B5" s="98"/>
      <c r="C5" s="98"/>
      <c r="D5" s="98"/>
      <c r="E5" s="98"/>
      <c r="F5" s="98"/>
      <c r="G5" s="98"/>
      <c r="H5" s="1"/>
      <c r="I5" s="12"/>
    </row>
    <row r="6" spans="1:9" s="5" customFormat="1" ht="15">
      <c r="A6" s="71"/>
      <c r="B6" s="71"/>
      <c r="C6" s="71"/>
      <c r="D6" s="39"/>
      <c r="E6" s="39"/>
      <c r="F6" s="40"/>
      <c r="G6" s="40"/>
      <c r="H6" s="41"/>
      <c r="I6" s="12"/>
    </row>
    <row r="7" spans="1:9" ht="24" customHeight="1">
      <c r="A7" s="99" t="s">
        <v>60</v>
      </c>
      <c r="B7" s="99"/>
      <c r="C7" s="99"/>
      <c r="D7" s="99"/>
      <c r="E7" s="99"/>
      <c r="F7" s="99"/>
      <c r="G7" s="99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27</v>
      </c>
      <c r="C9" s="34"/>
      <c r="D9" s="16" t="s">
        <v>61</v>
      </c>
      <c r="E9" s="35"/>
      <c r="F9" s="16" t="s">
        <v>6</v>
      </c>
      <c r="G9" s="18"/>
    </row>
    <row r="10" spans="1:9" ht="15">
      <c r="A10" s="24" t="s">
        <v>62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"&amp;TEXT(F11,"#,##0")&amp;" of UI's customers, or "&amp;TEXT(G11,"0.0%")&amp;" are participating in the CTCleanEnergyOptions Program."</f>
        <v>As the above table shows, 0 of UI's customers, or 0.0% are participating in the CTCleanEnergyOptions Program.</v>
      </c>
      <c r="G12" s="32"/>
    </row>
    <row r="13" spans="1:9" ht="15">
      <c r="G13" s="32"/>
    </row>
    <row r="14" spans="1:9" ht="15">
      <c r="A14" s="70" t="s">
        <v>63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27</v>
      </c>
      <c r="C16" s="34"/>
      <c r="D16" s="16" t="s">
        <v>61</v>
      </c>
      <c r="E16" s="35"/>
      <c r="F16" s="16" t="s">
        <v>6</v>
      </c>
      <c r="G16" s="18"/>
    </row>
    <row r="17" spans="1:9" ht="15">
      <c r="A17" s="24" t="s">
        <v>64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430</v>
      </c>
      <c r="C18" s="27">
        <f>IF(B18=0,0,B18/'Summary Load Customers '!$B$18)</f>
        <v>1.3784569616885137E-3</v>
      </c>
      <c r="D18" s="26">
        <f>REC_programs_detail!C26</f>
        <v>49</v>
      </c>
      <c r="E18" s="27">
        <f>IF(D18=0,0,D18/('Summary Load Customers '!$D$18+'Summary Load Customers '!$F$18))</f>
        <v>1.2785054532171371E-3</v>
      </c>
      <c r="F18" s="26">
        <f>B18+D18</f>
        <v>479</v>
      </c>
      <c r="G18" s="27">
        <f>IF(F18=0,0,F18/'Summary Load Customers '!$H$18)</f>
        <v>1.3675203914705555E-3</v>
      </c>
    </row>
    <row r="19" spans="1:9" ht="14.25">
      <c r="A19" s="43" t="str">
        <f>"As the above table shows, "&amp;TEXT(F18,"#,###")&amp;" of UI's customers, or "&amp;TEXT(G18,"0.0%")&amp;" are participating in the REC only program."</f>
        <v>As the above table shows, 479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7" t="s">
        <v>65</v>
      </c>
      <c r="B21" s="97"/>
      <c r="C21" s="97"/>
      <c r="D21" s="97"/>
      <c r="E21" s="97"/>
      <c r="F21" s="97"/>
      <c r="G21" s="97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27</v>
      </c>
      <c r="C23" s="34"/>
      <c r="D23" s="16" t="s">
        <v>61</v>
      </c>
      <c r="E23" s="35"/>
      <c r="F23" s="16" t="s">
        <v>6</v>
      </c>
      <c r="G23" s="18"/>
    </row>
    <row r="24" spans="1:9" ht="15">
      <c r="A24" s="24" t="s">
        <v>66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430</v>
      </c>
      <c r="C25" s="27">
        <f>IF(B25=0,0,B25/'Summary Load Customers '!$B$18)</f>
        <v>1.3784569616885137E-3</v>
      </c>
      <c r="D25" s="26">
        <f>D11+D18</f>
        <v>49</v>
      </c>
      <c r="E25" s="27">
        <f>IF(D25=0,0,D25/('Summary Load Customers '!$D$18+'Summary Load Customers '!$F$18))</f>
        <v>1.2785054532171371E-3</v>
      </c>
      <c r="F25" s="26">
        <f>B25+D25</f>
        <v>479</v>
      </c>
      <c r="G25" s="27">
        <f>IF(F25=0,0,F25/'Summary Load Customers '!$H$18)</f>
        <v>1.3675203914705555E-3</v>
      </c>
    </row>
    <row r="26" spans="1:9" ht="15">
      <c r="A26" s="43" t="str">
        <f>"As the above table shows, "&amp;TEXT(F25,"#,##0")&amp;" of UI's customers, or "&amp;TEXT(G25,"0.0%")&amp;" are participating in the combined REC programs."</f>
        <v>As the above table shows, 479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20</v>
      </c>
    </row>
    <row r="29" spans="1:9" ht="13.5">
      <c r="A29" s="42"/>
    </row>
    <row r="30" spans="1:9" ht="13.5">
      <c r="A30" s="42" t="s">
        <v>67</v>
      </c>
    </row>
    <row r="31" spans="1:9">
      <c r="A31" s="43" t="s">
        <v>68</v>
      </c>
    </row>
    <row r="33" spans="1:1">
      <c r="A33" s="43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zoomScaleNormal="110" workbookViewId="0">
      <selection activeCell="C26" sqref="C26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2" t="s">
        <v>69</v>
      </c>
      <c r="B1" s="102"/>
      <c r="C1" s="102"/>
      <c r="D1" s="102"/>
      <c r="E1" s="46"/>
      <c r="F1" s="46"/>
      <c r="G1" s="85"/>
      <c r="H1" s="85"/>
      <c r="I1" s="85"/>
    </row>
    <row r="2" spans="1:9" s="5" customFormat="1" ht="18" customHeight="1">
      <c r="A2" s="102" t="str">
        <f>'Summary Load Customers '!A2</f>
        <v>Data as of December 31, 2024</v>
      </c>
      <c r="B2" s="102"/>
      <c r="C2" s="102"/>
      <c r="D2" s="102"/>
      <c r="E2" s="11"/>
      <c r="F2" s="11"/>
      <c r="G2" s="12"/>
      <c r="H2" s="12"/>
      <c r="I2" s="12"/>
    </row>
    <row r="3" spans="1:9" s="47" customFormat="1" ht="15" customHeight="1">
      <c r="A3" s="86"/>
      <c r="B3" s="86"/>
      <c r="C3" s="86"/>
      <c r="D3" s="86"/>
      <c r="E3" s="46"/>
      <c r="F3" s="46"/>
      <c r="G3" s="85"/>
      <c r="H3" s="85"/>
      <c r="I3" s="85"/>
    </row>
    <row r="4" spans="1:9" s="47" customFormat="1" ht="22.5">
      <c r="A4" s="49" t="s">
        <v>70</v>
      </c>
      <c r="B4" s="50" t="s">
        <v>27</v>
      </c>
      <c r="C4" s="49" t="s">
        <v>28</v>
      </c>
      <c r="D4" s="49" t="s">
        <v>6</v>
      </c>
      <c r="E4" s="46"/>
      <c r="F4" s="46"/>
      <c r="G4" s="85"/>
      <c r="H4" s="85"/>
      <c r="I4" s="85"/>
    </row>
    <row r="5" spans="1:9" s="47" customFormat="1" ht="15" customHeight="1">
      <c r="A5" s="87" t="s">
        <v>71</v>
      </c>
      <c r="B5" s="88"/>
      <c r="C5" s="73"/>
      <c r="D5" s="74">
        <f>IF(C5=0,0,C5)</f>
        <v>0</v>
      </c>
      <c r="E5" s="46"/>
      <c r="F5" s="46"/>
      <c r="G5" s="85"/>
      <c r="H5" s="85"/>
      <c r="I5" s="85"/>
    </row>
    <row r="6" spans="1:9">
      <c r="A6" s="87" t="s">
        <v>72</v>
      </c>
      <c r="B6" s="73">
        <v>0</v>
      </c>
      <c r="C6" s="73">
        <v>0</v>
      </c>
      <c r="D6" s="74">
        <f>SUM(B6:C6)</f>
        <v>0</v>
      </c>
      <c r="E6" s="86"/>
      <c r="F6" s="86"/>
      <c r="G6" s="86"/>
      <c r="H6" s="86"/>
      <c r="I6" s="86"/>
    </row>
    <row r="7" spans="1:9" s="52" customFormat="1">
      <c r="A7" s="87" t="s">
        <v>73</v>
      </c>
      <c r="B7" s="73">
        <v>0</v>
      </c>
      <c r="C7" s="73">
        <v>0</v>
      </c>
      <c r="D7" s="74">
        <f>SUM(B7:C7)</f>
        <v>0</v>
      </c>
      <c r="E7" s="89"/>
      <c r="F7" s="89"/>
      <c r="G7" s="51"/>
      <c r="H7" s="90"/>
      <c r="I7" s="90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6"/>
      <c r="F8" s="86"/>
      <c r="G8" s="53"/>
      <c r="H8" s="86"/>
      <c r="I8" s="86"/>
    </row>
    <row r="9" spans="1:9">
      <c r="A9" s="86"/>
      <c r="B9" s="91"/>
      <c r="C9" s="91"/>
      <c r="D9" s="91"/>
      <c r="E9" s="54"/>
      <c r="F9" s="54"/>
      <c r="G9" s="53"/>
      <c r="H9" s="86"/>
      <c r="I9" s="86"/>
    </row>
    <row r="10" spans="1:9" ht="22.5">
      <c r="A10" s="66" t="s">
        <v>74</v>
      </c>
      <c r="B10" s="49" t="s">
        <v>27</v>
      </c>
      <c r="C10" s="49" t="str">
        <f>C4</f>
        <v>Business</v>
      </c>
      <c r="D10" s="49" t="s">
        <v>6</v>
      </c>
      <c r="E10" s="92"/>
      <c r="F10" s="93"/>
      <c r="G10" s="53"/>
      <c r="H10" s="86"/>
      <c r="I10" s="86"/>
    </row>
    <row r="11" spans="1:9">
      <c r="A11" s="87" t="s">
        <v>71</v>
      </c>
      <c r="B11" s="88"/>
      <c r="C11" s="73"/>
      <c r="D11" s="74">
        <f>IF(C11=0,0,C11)</f>
        <v>0</v>
      </c>
      <c r="E11" s="92"/>
      <c r="F11" s="93"/>
      <c r="G11" s="53"/>
      <c r="H11" s="86"/>
      <c r="I11" s="86"/>
    </row>
    <row r="12" spans="1:9">
      <c r="A12" s="87" t="s">
        <v>72</v>
      </c>
      <c r="B12" s="73">
        <v>0</v>
      </c>
      <c r="C12" s="73">
        <v>0</v>
      </c>
      <c r="D12" s="74">
        <f>SUM(B12:C12)</f>
        <v>0</v>
      </c>
      <c r="E12" s="92"/>
      <c r="F12" s="93"/>
      <c r="G12" s="57"/>
      <c r="H12" s="86"/>
      <c r="I12" s="86"/>
    </row>
    <row r="13" spans="1:9">
      <c r="A13" s="87" t="s">
        <v>73</v>
      </c>
      <c r="B13" s="73">
        <v>0</v>
      </c>
      <c r="C13" s="73">
        <v>0</v>
      </c>
      <c r="D13" s="74">
        <f>SUM(B13:C13)</f>
        <v>0</v>
      </c>
      <c r="E13" s="58"/>
      <c r="F13" s="59"/>
      <c r="G13" s="57"/>
      <c r="H13" s="86"/>
      <c r="I13" s="86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6"/>
      <c r="F14" s="86"/>
      <c r="G14" s="57"/>
      <c r="H14" s="86"/>
      <c r="I14" s="86"/>
    </row>
    <row r="15" spans="1:9">
      <c r="A15" s="86"/>
      <c r="B15" s="86"/>
      <c r="C15" s="86"/>
      <c r="D15" s="94"/>
      <c r="E15" s="54"/>
      <c r="F15" s="54"/>
      <c r="G15" s="53"/>
      <c r="H15" s="86"/>
      <c r="I15" s="86"/>
    </row>
    <row r="16" spans="1:9" ht="22.5">
      <c r="A16" s="49" t="s">
        <v>75</v>
      </c>
      <c r="B16" s="49" t="s">
        <v>27</v>
      </c>
      <c r="C16" s="49" t="str">
        <f>C4</f>
        <v>Business</v>
      </c>
      <c r="D16" s="49" t="s">
        <v>6</v>
      </c>
      <c r="E16" s="92"/>
      <c r="F16" s="93"/>
      <c r="G16" s="53"/>
      <c r="H16" s="86"/>
      <c r="I16" s="86"/>
    </row>
    <row r="17" spans="1:8">
      <c r="A17" s="87" t="s">
        <v>71</v>
      </c>
      <c r="B17" s="88"/>
      <c r="C17" s="95">
        <f t="shared" ref="C17:D18" si="0">IF(C5+C11=0,0,C5+C11)</f>
        <v>0</v>
      </c>
      <c r="D17" s="74"/>
      <c r="E17" s="92"/>
      <c r="F17" s="93"/>
      <c r="G17" s="53"/>
      <c r="H17" s="86"/>
    </row>
    <row r="18" spans="1:8">
      <c r="A18" s="87" t="s">
        <v>72</v>
      </c>
      <c r="B18" s="95">
        <f>IF(B6+B12=0,0,B6+B12)</f>
        <v>0</v>
      </c>
      <c r="C18" s="95">
        <f>IF(C6+C12=0,0,C6+C12)</f>
        <v>0</v>
      </c>
      <c r="D18" s="74">
        <f t="shared" si="0"/>
        <v>0</v>
      </c>
      <c r="E18" s="92"/>
      <c r="F18" s="93"/>
      <c r="G18" s="57"/>
      <c r="H18" s="86"/>
    </row>
    <row r="19" spans="1:8">
      <c r="A19" s="87" t="s">
        <v>73</v>
      </c>
      <c r="B19" s="95">
        <f>IF(B7+B13=0,0,B7+B13)</f>
        <v>0</v>
      </c>
      <c r="C19" s="95">
        <f>IF(C7+C13=0,0,C7+C13)</f>
        <v>0</v>
      </c>
      <c r="D19" s="74">
        <f>IF(D7+D13=0,0,D7+D13)</f>
        <v>0</v>
      </c>
      <c r="E19" s="58"/>
      <c r="F19" s="59"/>
      <c r="G19" s="57"/>
      <c r="H19" s="86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6"/>
    </row>
    <row r="21" spans="1:8">
      <c r="A21" s="86"/>
      <c r="B21" s="86"/>
      <c r="C21" s="86"/>
      <c r="D21" s="86"/>
      <c r="E21" s="53"/>
      <c r="F21" s="57"/>
      <c r="G21" s="57"/>
      <c r="H21" s="86"/>
    </row>
    <row r="22" spans="1:8" ht="22.5">
      <c r="A22" s="66" t="s">
        <v>76</v>
      </c>
      <c r="B22" s="49" t="s">
        <v>27</v>
      </c>
      <c r="C22" s="49" t="s">
        <v>28</v>
      </c>
      <c r="D22" s="49" t="s">
        <v>6</v>
      </c>
      <c r="E22" s="86"/>
      <c r="F22" s="57"/>
      <c r="G22" s="57"/>
      <c r="H22" s="86"/>
    </row>
    <row r="23" spans="1:8">
      <c r="A23" s="87" t="s">
        <v>71</v>
      </c>
      <c r="B23" s="88"/>
      <c r="C23" s="95">
        <f>IF(C11+C17=0,0,C11+C17)</f>
        <v>0</v>
      </c>
      <c r="D23" s="74">
        <f>IF(C23=0,0,C23)</f>
        <v>0</v>
      </c>
      <c r="E23" s="86"/>
      <c r="F23" s="57"/>
      <c r="G23" s="57"/>
      <c r="H23" s="86"/>
    </row>
    <row r="24" spans="1:8">
      <c r="A24" s="87" t="s">
        <v>72</v>
      </c>
      <c r="B24" s="73">
        <v>133</v>
      </c>
      <c r="C24" s="73">
        <v>11</v>
      </c>
      <c r="D24" s="74">
        <f>SUM(B24:C24)</f>
        <v>144</v>
      </c>
      <c r="E24" s="86"/>
      <c r="F24" s="57"/>
      <c r="G24" s="57"/>
      <c r="H24" s="86"/>
    </row>
    <row r="25" spans="1:8">
      <c r="A25" s="87" t="s">
        <v>73</v>
      </c>
      <c r="B25" s="73">
        <v>297</v>
      </c>
      <c r="C25" s="73">
        <v>38</v>
      </c>
      <c r="D25" s="74">
        <f>SUM(B25:C25)</f>
        <v>335</v>
      </c>
      <c r="E25" s="86"/>
      <c r="F25" s="86"/>
      <c r="G25" s="86"/>
      <c r="H25" s="86"/>
    </row>
    <row r="26" spans="1:8">
      <c r="A26" s="55" t="str">
        <f>A20</f>
        <v>Total</v>
      </c>
      <c r="B26" s="75">
        <f>IF(B24+B25=0,0,B24+B25)</f>
        <v>430</v>
      </c>
      <c r="C26" s="56">
        <f>IF(SUM(C23:C25)=0,0,SUM(C23:C25))</f>
        <v>49</v>
      </c>
      <c r="D26" s="56">
        <f>IF(SUM(D23:D25)=0,0,SUM(D23:D25))</f>
        <v>479</v>
      </c>
      <c r="E26" s="86"/>
      <c r="F26" s="86"/>
      <c r="G26" s="86"/>
      <c r="H26" s="86"/>
    </row>
    <row r="28" spans="1:8">
      <c r="A28" s="49" t="s">
        <v>77</v>
      </c>
      <c r="B28" s="49" t="s">
        <v>27</v>
      </c>
      <c r="C28" s="49" t="str">
        <f>C16</f>
        <v>Business</v>
      </c>
      <c r="D28" s="49" t="s">
        <v>6</v>
      </c>
      <c r="E28" s="86"/>
      <c r="F28" s="86"/>
      <c r="G28" s="86"/>
      <c r="H28" s="86"/>
    </row>
    <row r="29" spans="1:8">
      <c r="A29" s="87" t="s">
        <v>71</v>
      </c>
      <c r="B29" s="88">
        <f>B17+B23</f>
        <v>0</v>
      </c>
      <c r="C29" s="95">
        <f t="shared" ref="C29:D31" si="1">C17+C23</f>
        <v>0</v>
      </c>
      <c r="D29" s="74">
        <f t="shared" si="1"/>
        <v>0</v>
      </c>
      <c r="E29" s="86"/>
      <c r="F29" s="86"/>
      <c r="G29" s="86"/>
      <c r="H29" s="86"/>
    </row>
    <row r="30" spans="1:8">
      <c r="A30" s="87" t="s">
        <v>72</v>
      </c>
      <c r="B30" s="95">
        <f>B18+B24</f>
        <v>133</v>
      </c>
      <c r="C30" s="95">
        <f t="shared" si="1"/>
        <v>11</v>
      </c>
      <c r="D30" s="74">
        <f t="shared" si="1"/>
        <v>144</v>
      </c>
      <c r="E30" s="86"/>
      <c r="F30" s="86"/>
      <c r="G30" s="86"/>
      <c r="H30" s="86"/>
    </row>
    <row r="31" spans="1:8">
      <c r="A31" s="87" t="s">
        <v>73</v>
      </c>
      <c r="B31" s="95">
        <f>B19+B25</f>
        <v>297</v>
      </c>
      <c r="C31" s="95">
        <f t="shared" si="1"/>
        <v>38</v>
      </c>
      <c r="D31" s="74">
        <f t="shared" si="1"/>
        <v>335</v>
      </c>
      <c r="E31" s="86"/>
      <c r="F31" s="86"/>
      <c r="G31" s="86"/>
      <c r="H31" s="86"/>
    </row>
    <row r="32" spans="1:8">
      <c r="A32" s="55" t="str">
        <f>A26</f>
        <v>Total</v>
      </c>
      <c r="B32" s="56">
        <f>IF(B30+B31=0,0,B30+B31)</f>
        <v>430</v>
      </c>
      <c r="C32" s="56">
        <f>IF(SUM(C29:C31)=0,0,SUM(C29:C31))</f>
        <v>49</v>
      </c>
      <c r="D32" s="56">
        <f>SUM(D29:D31)</f>
        <v>479</v>
      </c>
      <c r="E32" s="86"/>
      <c r="F32" s="86"/>
      <c r="G32" s="86"/>
      <c r="H32" s="86"/>
    </row>
    <row r="33" spans="1:7">
      <c r="A33" s="86"/>
      <c r="B33" s="86"/>
      <c r="C33" s="86"/>
      <c r="D33" s="86"/>
      <c r="E33" s="86"/>
      <c r="F33" s="86"/>
      <c r="G33" s="86"/>
    </row>
    <row r="34" spans="1:7">
      <c r="A34" s="94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6"/>
      <c r="C34" s="86"/>
      <c r="D34" s="86"/>
      <c r="E34" s="86"/>
      <c r="F34" s="86"/>
      <c r="G34" s="86"/>
    </row>
    <row r="35" spans="1:7">
      <c r="A35" s="94" t="str">
        <f>"In summary, "&amp;TEXT($D$26,"000")&amp; " of UI's customers are participating in RECs only with Sterling Planet"</f>
        <v>In summary, 479 of UI's customers are participating in RECs only with Sterling Planet</v>
      </c>
      <c r="B35" s="86"/>
      <c r="C35" s="86"/>
      <c r="D35" s="86"/>
      <c r="E35" s="86"/>
      <c r="F35" s="86"/>
      <c r="G35" s="86"/>
    </row>
    <row r="36" spans="1:7">
      <c r="A36" s="94" t="str">
        <f>"In summary, "&amp;TEXT($D$32,"0,000")&amp; " of UI's customers are participating in all REC programs"</f>
        <v>In summary, 0,479 of UI's customers are participating in all REC programs</v>
      </c>
      <c r="B36" s="86"/>
      <c r="C36" s="86"/>
      <c r="D36" s="86"/>
      <c r="E36" s="86"/>
      <c r="F36" s="86"/>
      <c r="G36" s="86"/>
    </row>
    <row r="38" spans="1:7">
      <c r="A38" s="94" t="s">
        <v>78</v>
      </c>
      <c r="B38" s="86"/>
      <c r="C38" s="86"/>
      <c r="D38" s="86"/>
      <c r="E38" s="86"/>
      <c r="F38" s="86"/>
      <c r="G38" s="86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2BDB7609-B671-4F46-A385-57C0A98DC549}"/>
</file>

<file path=customXml/itemProps2.xml><?xml version="1.0" encoding="utf-8"?>
<ds:datastoreItem xmlns:ds="http://schemas.openxmlformats.org/officeDocument/2006/customXml" ds:itemID="{D6E1DDE4-AEA8-48A5-875B-FF6C4D3F3DE1}"/>
</file>

<file path=customXml/itemProps3.xml><?xml version="1.0" encoding="utf-8"?>
<ds:datastoreItem xmlns:ds="http://schemas.openxmlformats.org/officeDocument/2006/customXml" ds:itemID="{C0FD2D0F-D661-492B-92FB-4A59CF0078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2025-02-28T17:59:36Z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</Properties>
</file>