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4/2024-05/"/>
    </mc:Choice>
  </mc:AlternateContent>
  <xr:revisionPtr revIDLastSave="0" documentId="8_{B91970C9-A727-446A-8654-9ADE81A2AE5B}" xr6:coauthVersionLast="47" xr6:coauthVersionMax="47" xr10:uidLastSave="{00000000-0000-0000-0000-000000000000}"/>
  <bookViews>
    <workbookView xWindow="810" yWindow="-120" windowWidth="28110" windowHeight="164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" l="1"/>
  <c r="F29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30" i="6" l="1"/>
  <c r="C26" i="5" l="1"/>
  <c r="B26" i="5"/>
  <c r="D25" i="5"/>
  <c r="D24" i="5"/>
  <c r="D26" i="5" l="1"/>
  <c r="D11" i="8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D18" i="8"/>
  <c r="E18" i="8" s="1"/>
  <c r="D18" i="5"/>
  <c r="D30" i="5" s="1"/>
  <c r="D8" i="5"/>
  <c r="B32" i="5"/>
  <c r="C11" i="8" s="1"/>
  <c r="C18" i="8"/>
  <c r="B25" i="8" l="1"/>
  <c r="C25" i="8" s="1"/>
  <c r="F11" i="8"/>
  <c r="G11" i="8" s="1"/>
  <c r="A12" i="8" s="1"/>
  <c r="D25" i="8"/>
  <c r="E25" i="8" s="1"/>
  <c r="E11" i="8"/>
  <c r="D20" i="5"/>
  <c r="A34" i="5" s="1"/>
  <c r="A35" i="5"/>
  <c r="D32" i="5"/>
  <c r="A36" i="5" s="1"/>
  <c r="F18" i="8"/>
  <c r="G18" i="8" s="1"/>
  <c r="A19" i="8" s="1"/>
  <c r="F25" i="8" l="1"/>
  <c r="G25" i="8" s="1"/>
  <c r="A26" i="8" s="1"/>
</calcChain>
</file>

<file path=xl/sharedStrings.xml><?xml version="1.0" encoding="utf-8"?>
<sst xmlns="http://schemas.openxmlformats.org/spreadsheetml/2006/main" count="147" uniqueCount="80">
  <si>
    <t>Electric Supplier MWh Load and Customer Count</t>
  </si>
  <si>
    <t>Data as of May 31, 2024</t>
  </si>
  <si>
    <r>
      <t xml:space="preserve">Customer Load - Suppliers and UI (MWh) </t>
    </r>
    <r>
      <rPr>
        <b/>
        <vertAlign val="superscript"/>
        <sz val="11"/>
        <rFont val="Arial"/>
        <family val="2"/>
      </rPr>
      <t>1</t>
    </r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</si>
  <si>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</si>
  <si>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</si>
  <si>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</si>
  <si>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</si>
  <si>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</si>
  <si>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</si>
  <si>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</si>
  <si>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</si>
  <si>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</si>
  <si>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</si>
  <si>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212,061 MWh, or 58.7% of UI's total load is served by electric suppliers</t>
  </si>
  <si>
    <t>while 149,335 MHh, or 41.3% of the load is provided under Standard Service or Last Resort service through UI.</t>
  </si>
  <si>
    <r>
      <t xml:space="preserve">Customer Count - Suppliers and UI </t>
    </r>
    <r>
      <rPr>
        <b/>
        <vertAlign val="superscript"/>
        <sz val="11"/>
        <rFont val="Arial"/>
        <family val="2"/>
      </rPr>
      <t>2</t>
    </r>
  </si>
  <si>
    <t>Customers</t>
  </si>
  <si>
    <t>As the above table shows, 76,446 of UI's total customers, or 21.9% are served by electric suppliers</t>
  </si>
  <si>
    <t>while 272,838 or 78.1% of the customers continue to receive Standard Service or Last Resort service through UI.</t>
  </si>
  <si>
    <t>1 Load is cumulative for the calendar month (1 MWh = 1,000 kWh)</t>
  </si>
  <si>
    <t>2 Customer counts are as of the date shown and do not reflect pending enrollments.</t>
  </si>
  <si>
    <t>3 The CTCleanOptions Program is not an electric supply option.  Instead, participating customers support clean energy through a surcharge on their bill.</t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</si>
  <si>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</si>
  <si>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</si>
  <si>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</si>
  <si>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</si>
  <si>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</si>
  <si>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</si>
  <si>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</si>
  <si>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</si>
  <si>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Actual Energy, Inc.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</si>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</sst>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Continuous"/>
    </xf>
    <xf numFmtId="0" fontId="11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0" fontId="8" fillId="2" borderId="2" xfId="0" applyFont="1" applyFill="1" applyBorder="1"/>
    <xf numFmtId="3" fontId="8" fillId="0" borderId="2" xfId="0" applyNumberFormat="1" applyFont="1" applyBorder="1"/>
    <xf numFmtId="165" fontId="8" fillId="0" borderId="2" xfId="2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="106" zoomScaleNormal="100" zoomScalePageLayoutView="106" workbookViewId="0">
      <selection activeCell="A14" sqref="A14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4" t="s">
        <v>1</v>
      </c>
      <c r="B2" s="64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29.25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4">
        <v>30217.943999999985</v>
      </c>
      <c r="C7" s="67">
        <v>0.22237106512758537</v>
      </c>
      <c r="D7" s="44">
        <v>82592.454000000071</v>
      </c>
      <c r="E7" s="67">
        <v>0.66347349843534897</v>
      </c>
      <c r="F7" s="44">
        <v>99250.417000000001</v>
      </c>
      <c r="G7" s="67">
        <v>0.98246932654559593</v>
      </c>
      <c r="H7" s="68">
        <v>212060.81500000006</v>
      </c>
      <c r="I7" s="25">
        <v>0.58678232160991539</v>
      </c>
    </row>
    <row r="8" spans="1:9" ht="18" customHeight="1">
      <c r="A8" s="24" t="s">
        <v>11</v>
      </c>
      <c r="B8" s="69">
        <v>105671.78599999999</v>
      </c>
      <c r="C8" s="67">
        <v>0.77762893487241458</v>
      </c>
      <c r="D8" s="69">
        <v>41892.479000000007</v>
      </c>
      <c r="E8" s="67">
        <v>0.33652650156465103</v>
      </c>
      <c r="F8" s="69">
        <v>1770.9730000000004</v>
      </c>
      <c r="G8" s="67">
        <v>1.7530673454404067E-2</v>
      </c>
      <c r="H8" s="69">
        <v>149335.23800000001</v>
      </c>
      <c r="I8" s="25">
        <v>0.41321767839008466</v>
      </c>
    </row>
    <row r="9" spans="1:9" ht="18" customHeight="1">
      <c r="A9" s="24" t="s">
        <v>12</v>
      </c>
      <c r="B9" s="26">
        <v>135889.72999999998</v>
      </c>
      <c r="C9" s="27"/>
      <c r="D9" s="26">
        <v>124484.93300000008</v>
      </c>
      <c r="E9" s="27"/>
      <c r="F9" s="26">
        <v>101021.39</v>
      </c>
      <c r="G9" s="27"/>
      <c r="H9" s="26">
        <v>361396.05300000007</v>
      </c>
      <c r="I9" s="28"/>
    </row>
    <row r="10" spans="1:9" ht="18" customHeight="1">
      <c r="A10" s="43" t="s">
        <v>13</v>
      </c>
    </row>
    <row r="11" spans="1:9" ht="18" customHeight="1">
      <c r="A11" s="43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7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4">
        <v>58316</v>
      </c>
      <c r="C16" s="67">
        <v>0.18770016125554015</v>
      </c>
      <c r="D16" s="44">
        <v>17939</v>
      </c>
      <c r="E16" s="67">
        <v>0.46735619007919965</v>
      </c>
      <c r="F16" s="44">
        <v>191</v>
      </c>
      <c r="G16" s="67">
        <v>0.89671361502347413</v>
      </c>
      <c r="H16" s="68">
        <v>76446</v>
      </c>
      <c r="I16" s="25">
        <v>0.21886487786443123</v>
      </c>
    </row>
    <row r="17" spans="1:9" ht="18" customHeight="1">
      <c r="A17" s="24" t="s">
        <v>11</v>
      </c>
      <c r="B17" s="45">
        <v>252371</v>
      </c>
      <c r="C17" s="67">
        <v>0.81229983874445988</v>
      </c>
      <c r="D17" s="45">
        <v>20445</v>
      </c>
      <c r="E17" s="67">
        <v>0.53264380992080029</v>
      </c>
      <c r="F17" s="45">
        <v>22</v>
      </c>
      <c r="G17" s="67">
        <v>0.10328638497652583</v>
      </c>
      <c r="H17" s="45">
        <v>272838</v>
      </c>
      <c r="I17" s="25">
        <v>0.78113512213556879</v>
      </c>
    </row>
    <row r="18" spans="1:9" ht="18" customHeight="1">
      <c r="A18" s="24" t="s">
        <v>12</v>
      </c>
      <c r="B18" s="26">
        <v>310687</v>
      </c>
      <c r="C18" s="36"/>
      <c r="D18" s="26">
        <v>38384</v>
      </c>
      <c r="E18" s="27"/>
      <c r="F18" s="26">
        <v>213</v>
      </c>
      <c r="G18" s="27"/>
      <c r="H18" s="26">
        <v>349284</v>
      </c>
      <c r="I18" s="28"/>
    </row>
    <row r="19" spans="1:9" ht="18" customHeight="1">
      <c r="G19" s="32"/>
    </row>
    <row r="20" spans="1:9" ht="18" customHeight="1">
      <c r="A20" s="43" t="s">
        <v>17</v>
      </c>
      <c r="G20" s="32"/>
    </row>
    <row r="21" spans="1:9" ht="18" customHeight="1">
      <c r="A21" s="43" t="s">
        <v>18</v>
      </c>
      <c r="B21" s="37"/>
      <c r="C21" s="37"/>
      <c r="D21" s="37"/>
      <c r="E21" s="37"/>
      <c r="F21" s="38"/>
      <c r="G21" s="39"/>
    </row>
    <row r="22" spans="1:9" ht="18" customHeight="1">
      <c r="D22" s="39"/>
      <c r="E22" s="39"/>
      <c r="F22" s="40"/>
      <c r="G22" s="40"/>
    </row>
    <row r="24" spans="1:9" ht="13.5">
      <c r="A24" s="42" t="s">
        <v>19</v>
      </c>
      <c r="I24" s="60"/>
    </row>
    <row r="25" spans="1:9" ht="13.5">
      <c r="A25" s="42" t="s">
        <v>20</v>
      </c>
    </row>
    <row r="26" spans="1:9" ht="13.5">
      <c r="A26" s="42" t="s">
        <v>21</v>
      </c>
    </row>
    <row r="27" spans="1:9">
      <c r="A27" s="43" t="s">
        <v>22</v>
      </c>
    </row>
    <row r="28" spans="1:9">
      <c r="A28" s="43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showGridLines="0" showZeros="0" showWhiteSpace="0" view="pageLayout" zoomScaleNormal="100" workbookViewId="0">
      <selection activeCell="B4" sqref="B4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May 31, 2024</v>
      </c>
      <c r="B2" s="6"/>
      <c r="C2" s="6"/>
      <c r="D2" s="6"/>
      <c r="E2" s="6"/>
      <c r="F2" s="76"/>
    </row>
    <row r="3" spans="1:6" s="5" customFormat="1" ht="18" customHeight="1">
      <c r="A3" s="77"/>
      <c r="B3" s="78"/>
      <c r="C3" s="78"/>
      <c r="D3" s="78"/>
      <c r="E3" s="7"/>
      <c r="F3" s="7"/>
    </row>
    <row r="4" spans="1:6">
      <c r="A4" s="79"/>
      <c r="B4" s="80"/>
      <c r="C4" s="2" t="s">
        <v>25</v>
      </c>
      <c r="D4" s="8"/>
      <c r="E4" s="8"/>
      <c r="F4" s="10"/>
    </row>
    <row r="5" spans="1:6" s="5" customFormat="1" ht="25.5">
      <c r="A5" s="81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2">
        <v>1</v>
      </c>
      <c r="B6" s="75" t="s">
        <v>30</v>
      </c>
      <c r="C6" s="95"/>
      <c r="D6" s="95">
        <v>8</v>
      </c>
      <c r="E6" s="95">
        <v>8</v>
      </c>
      <c r="F6" s="82">
        <f t="shared" ref="F6:F27" si="0">IF(E6=0,"",E6/$E$30)</f>
        <v>1.0465040224998364E-4</v>
      </c>
    </row>
    <row r="7" spans="1:6" ht="14.25" customHeight="1">
      <c r="A7" s="62">
        <v>2</v>
      </c>
      <c r="B7" s="75" t="s">
        <v>31</v>
      </c>
      <c r="C7" s="95">
        <v>1246</v>
      </c>
      <c r="D7" s="95">
        <v>5082</v>
      </c>
      <c r="E7" s="95">
        <v>6328</v>
      </c>
      <c r="F7" s="82">
        <f t="shared" si="0"/>
        <v>8.2778468179737066E-2</v>
      </c>
    </row>
    <row r="8" spans="1:6" ht="14.25" customHeight="1">
      <c r="A8" s="62">
        <v>3</v>
      </c>
      <c r="B8" s="75" t="s">
        <v>32</v>
      </c>
      <c r="C8" s="95">
        <v>5</v>
      </c>
      <c r="D8" s="95">
        <v>211</v>
      </c>
      <c r="E8" s="95">
        <v>216</v>
      </c>
      <c r="F8" s="82">
        <f t="shared" si="0"/>
        <v>2.8255608607495584E-3</v>
      </c>
    </row>
    <row r="9" spans="1:6" ht="14.25" customHeight="1">
      <c r="A9" s="62">
        <v>4</v>
      </c>
      <c r="B9" s="75" t="s">
        <v>33</v>
      </c>
      <c r="C9" s="95">
        <v>20813</v>
      </c>
      <c r="D9" s="95">
        <v>1316</v>
      </c>
      <c r="E9" s="95">
        <v>22129</v>
      </c>
      <c r="F9" s="82">
        <f t="shared" si="0"/>
        <v>0.28947609392373602</v>
      </c>
    </row>
    <row r="10" spans="1:6" ht="14.25" customHeight="1">
      <c r="A10" s="62">
        <v>5</v>
      </c>
      <c r="B10" s="75" t="s">
        <v>34</v>
      </c>
      <c r="C10" s="95">
        <v>75</v>
      </c>
      <c r="D10" s="95">
        <v>418</v>
      </c>
      <c r="E10" s="95">
        <v>493</v>
      </c>
      <c r="F10" s="82">
        <f t="shared" si="0"/>
        <v>6.4490810386552419E-3</v>
      </c>
    </row>
    <row r="11" spans="1:6" ht="14.25" customHeight="1">
      <c r="A11" s="62">
        <v>6</v>
      </c>
      <c r="B11" s="75" t="s">
        <v>35</v>
      </c>
      <c r="C11" s="95">
        <v>12425</v>
      </c>
      <c r="D11" s="95">
        <v>619</v>
      </c>
      <c r="E11" s="95">
        <v>13044</v>
      </c>
      <c r="F11" s="82">
        <f t="shared" si="0"/>
        <v>0.17063248086859834</v>
      </c>
    </row>
    <row r="12" spans="1:6" ht="14.25" customHeight="1">
      <c r="A12" s="62">
        <v>7</v>
      </c>
      <c r="B12" s="75" t="s">
        <v>36</v>
      </c>
      <c r="C12" s="95">
        <v>8384</v>
      </c>
      <c r="D12" s="95">
        <v>1078</v>
      </c>
      <c r="E12" s="95">
        <v>9462</v>
      </c>
      <c r="F12" s="82">
        <f t="shared" si="0"/>
        <v>0.12377526326116817</v>
      </c>
    </row>
    <row r="13" spans="1:6" ht="14.25" customHeight="1">
      <c r="A13" s="62">
        <v>8</v>
      </c>
      <c r="B13" s="75" t="s">
        <v>37</v>
      </c>
      <c r="C13" s="95">
        <v>32</v>
      </c>
      <c r="D13" s="95">
        <v>346</v>
      </c>
      <c r="E13" s="95">
        <v>378</v>
      </c>
      <c r="F13" s="82">
        <f t="shared" si="0"/>
        <v>4.9447315063117277E-3</v>
      </c>
    </row>
    <row r="14" spans="1:6" ht="14.25" customHeight="1">
      <c r="A14" s="62">
        <v>9</v>
      </c>
      <c r="B14" s="75" t="s">
        <v>38</v>
      </c>
      <c r="C14" s="95">
        <v>3</v>
      </c>
      <c r="D14" s="95">
        <v>98</v>
      </c>
      <c r="E14" s="95">
        <v>101</v>
      </c>
      <c r="F14" s="82">
        <f t="shared" si="0"/>
        <v>1.3212113284060435E-3</v>
      </c>
    </row>
    <row r="15" spans="1:6" ht="14.25" customHeight="1">
      <c r="A15" s="62">
        <v>10</v>
      </c>
      <c r="B15" s="75" t="s">
        <v>39</v>
      </c>
      <c r="C15" s="95">
        <v>2</v>
      </c>
      <c r="D15" s="95">
        <v>5</v>
      </c>
      <c r="E15" s="95">
        <v>7</v>
      </c>
      <c r="F15" s="82">
        <f t="shared" si="0"/>
        <v>9.1569101968735691E-5</v>
      </c>
    </row>
    <row r="16" spans="1:6" ht="14.25" customHeight="1">
      <c r="A16" s="62">
        <v>11</v>
      </c>
      <c r="B16" s="75" t="s">
        <v>40</v>
      </c>
      <c r="C16" s="95">
        <v>417</v>
      </c>
      <c r="D16" s="95">
        <v>420</v>
      </c>
      <c r="E16" s="95">
        <v>837</v>
      </c>
      <c r="F16" s="82">
        <f t="shared" si="0"/>
        <v>1.0949048335404539E-2</v>
      </c>
    </row>
    <row r="17" spans="1:6" ht="14.25" customHeight="1">
      <c r="A17" s="62">
        <v>12</v>
      </c>
      <c r="B17" s="75" t="s">
        <v>41</v>
      </c>
      <c r="C17" s="95">
        <v>125</v>
      </c>
      <c r="D17" s="95">
        <v>855</v>
      </c>
      <c r="E17" s="95">
        <v>980</v>
      </c>
      <c r="F17" s="82">
        <f t="shared" si="0"/>
        <v>1.2819674275622996E-2</v>
      </c>
    </row>
    <row r="18" spans="1:6" ht="14.25" customHeight="1">
      <c r="A18" s="62">
        <v>13</v>
      </c>
      <c r="B18" s="75" t="s">
        <v>42</v>
      </c>
      <c r="C18" s="95"/>
      <c r="D18" s="95">
        <v>8</v>
      </c>
      <c r="E18" s="95">
        <v>8</v>
      </c>
      <c r="F18" s="82">
        <f t="shared" si="0"/>
        <v>1.0465040224998364E-4</v>
      </c>
    </row>
    <row r="19" spans="1:6" ht="14.25" customHeight="1">
      <c r="A19" s="62">
        <v>14</v>
      </c>
      <c r="B19" s="75" t="s">
        <v>43</v>
      </c>
      <c r="C19" s="95">
        <v>1223</v>
      </c>
      <c r="D19" s="95">
        <v>216</v>
      </c>
      <c r="E19" s="95">
        <v>1439</v>
      </c>
      <c r="F19" s="82">
        <f t="shared" si="0"/>
        <v>1.8823991104715807E-2</v>
      </c>
    </row>
    <row r="20" spans="1:6" ht="14.25" customHeight="1">
      <c r="A20" s="62">
        <v>15</v>
      </c>
      <c r="B20" s="75" t="s">
        <v>44</v>
      </c>
      <c r="C20" s="95"/>
      <c r="D20" s="95">
        <v>205</v>
      </c>
      <c r="E20" s="95">
        <v>205</v>
      </c>
      <c r="F20" s="82">
        <f t="shared" si="0"/>
        <v>2.6816665576558309E-3</v>
      </c>
    </row>
    <row r="21" spans="1:6" ht="14.25" customHeight="1">
      <c r="A21" s="62">
        <v>16</v>
      </c>
      <c r="B21" s="75" t="s">
        <v>45</v>
      </c>
      <c r="C21" s="95">
        <v>1297</v>
      </c>
      <c r="D21" s="95">
        <v>54</v>
      </c>
      <c r="E21" s="95">
        <v>1351</v>
      </c>
      <c r="F21" s="82">
        <f t="shared" si="0"/>
        <v>1.7672836679965987E-2</v>
      </c>
    </row>
    <row r="22" spans="1:6" ht="14.25" customHeight="1">
      <c r="A22" s="62">
        <v>17</v>
      </c>
      <c r="B22" s="75" t="s">
        <v>46</v>
      </c>
      <c r="C22" s="95">
        <v>63</v>
      </c>
      <c r="D22" s="95">
        <v>9</v>
      </c>
      <c r="E22" s="95">
        <v>72</v>
      </c>
      <c r="F22" s="82">
        <f t="shared" si="0"/>
        <v>9.4185362024985287E-4</v>
      </c>
    </row>
    <row r="23" spans="1:6" ht="14.25" customHeight="1">
      <c r="A23" s="62">
        <v>18</v>
      </c>
      <c r="B23" s="75" t="s">
        <v>47</v>
      </c>
      <c r="C23" s="95">
        <v>108</v>
      </c>
      <c r="D23" s="95">
        <v>2586</v>
      </c>
      <c r="E23" s="95">
        <v>2694</v>
      </c>
      <c r="F23" s="82">
        <f t="shared" si="0"/>
        <v>3.5241022957681993E-2</v>
      </c>
    </row>
    <row r="24" spans="1:6" ht="14.25" customHeight="1">
      <c r="A24" s="62">
        <v>19</v>
      </c>
      <c r="B24" s="75" t="s">
        <v>48</v>
      </c>
      <c r="C24" s="95">
        <v>13</v>
      </c>
      <c r="D24" s="95">
        <v>76</v>
      </c>
      <c r="E24" s="95">
        <v>89</v>
      </c>
      <c r="F24" s="82">
        <f t="shared" si="0"/>
        <v>1.1642357250310682E-3</v>
      </c>
    </row>
    <row r="25" spans="1:6" ht="14.25" customHeight="1">
      <c r="A25" s="62">
        <v>20</v>
      </c>
      <c r="B25" s="75" t="s">
        <v>49</v>
      </c>
      <c r="C25" s="95">
        <v>317</v>
      </c>
      <c r="D25" s="95">
        <v>1718</v>
      </c>
      <c r="E25" s="95">
        <v>2035</v>
      </c>
      <c r="F25" s="82">
        <f t="shared" si="0"/>
        <v>2.6620446072339592E-2</v>
      </c>
    </row>
    <row r="26" spans="1:6" ht="14.25" customHeight="1">
      <c r="A26" s="62">
        <v>21</v>
      </c>
      <c r="B26" s="75" t="s">
        <v>50</v>
      </c>
      <c r="C26" s="95">
        <v>849</v>
      </c>
      <c r="D26" s="95">
        <v>1578</v>
      </c>
      <c r="E26" s="95">
        <v>2427</v>
      </c>
      <c r="F26" s="82">
        <f t="shared" si="0"/>
        <v>3.1748315782588792E-2</v>
      </c>
    </row>
    <row r="27" spans="1:6" ht="14.25" customHeight="1">
      <c r="A27" s="62">
        <v>22</v>
      </c>
      <c r="B27" s="75" t="s">
        <v>51</v>
      </c>
      <c r="C27" s="95"/>
      <c r="D27" s="95">
        <v>11</v>
      </c>
      <c r="E27" s="95">
        <v>11</v>
      </c>
      <c r="F27" s="82">
        <f t="shared" si="0"/>
        <v>1.4389430309372751E-4</v>
      </c>
    </row>
    <row r="28" spans="1:6" ht="14.25" customHeight="1">
      <c r="A28" s="62">
        <v>23</v>
      </c>
      <c r="B28" s="75" t="s">
        <v>52</v>
      </c>
      <c r="C28" s="95">
        <v>5891</v>
      </c>
      <c r="D28" s="95">
        <v>284</v>
      </c>
      <c r="E28" s="95">
        <v>6175</v>
      </c>
      <c r="F28" s="82">
        <f t="shared" ref="F28:F29" si="1">IF(E28=0,"",E28/$E$30)</f>
        <v>8.0777029236706127E-2</v>
      </c>
    </row>
    <row r="29" spans="1:6" ht="14.25" customHeight="1">
      <c r="A29" s="62">
        <v>24</v>
      </c>
      <c r="B29" s="75" t="s">
        <v>53</v>
      </c>
      <c r="C29" s="95">
        <v>5028</v>
      </c>
      <c r="D29" s="95">
        <v>928</v>
      </c>
      <c r="E29" s="95">
        <v>5956</v>
      </c>
      <c r="F29" s="82">
        <f t="shared" si="1"/>
        <v>7.7912224475112826E-2</v>
      </c>
    </row>
    <row r="30" spans="1:6" ht="14.25" customHeight="1">
      <c r="A30" s="62"/>
      <c r="B30" s="96" t="s">
        <v>54</v>
      </c>
      <c r="C30" s="97">
        <v>58316</v>
      </c>
      <c r="D30" s="97">
        <v>18129</v>
      </c>
      <c r="E30" s="97">
        <v>76445</v>
      </c>
      <c r="F30" s="98">
        <f>SUM(F6:F29)</f>
        <v>0.99999999999999989</v>
      </c>
    </row>
    <row r="31" spans="1:6" ht="14.25" customHeight="1">
      <c r="A31" s="63"/>
      <c r="B31" s="65"/>
      <c r="F31" s="83"/>
    </row>
    <row r="36" spans="1:2">
      <c r="A36" t="s">
        <v>55</v>
      </c>
      <c r="B36" s="61"/>
    </row>
    <row r="37" spans="1:2">
      <c r="A37" t="s">
        <v>56</v>
      </c>
    </row>
    <row r="38" spans="1:2">
      <c r="A38" t="s">
        <v>22</v>
      </c>
    </row>
  </sheetData>
  <sortState xmlns:xlrd2="http://schemas.microsoft.com/office/spreadsheetml/2017/richdata2" ref="B6:E29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topLeftCell="A4" zoomScaleNormal="100" workbookViewId="0">
      <selection activeCell="I8" sqref="I8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7.7109375" style="1" customWidth="1"/>
    <col min="9" max="9" width="11.7109375" style="1" customWidth="1"/>
    <col min="10" max="16384" width="9.140625" style="1"/>
  </cols>
  <sheetData>
    <row r="1" spans="1:9" s="5" customFormat="1" ht="15.75">
      <c r="A1" s="102" t="s">
        <v>57</v>
      </c>
      <c r="B1" s="102"/>
      <c r="C1" s="102"/>
      <c r="D1" s="102"/>
      <c r="E1" s="102"/>
      <c r="F1" s="102"/>
      <c r="G1" s="102"/>
      <c r="H1" s="12"/>
      <c r="I1" s="12"/>
    </row>
    <row r="2" spans="1:9" s="5" customFormat="1" ht="15.75">
      <c r="A2" s="102" t="s">
        <v>58</v>
      </c>
      <c r="B2" s="102"/>
      <c r="C2" s="102"/>
      <c r="D2" s="102"/>
      <c r="E2" s="102"/>
      <c r="F2" s="102"/>
      <c r="G2" s="102"/>
      <c r="H2" s="12"/>
      <c r="I2" s="12"/>
    </row>
    <row r="3" spans="1:9" s="5" customFormat="1">
      <c r="A3" s="103" t="str">
        <f>'Summary Load Customers '!A2</f>
        <v>Data as of May 31, 2024</v>
      </c>
      <c r="B3" s="103"/>
      <c r="C3" s="103"/>
      <c r="D3" s="103"/>
      <c r="E3" s="103"/>
      <c r="F3" s="103"/>
      <c r="G3" s="103"/>
      <c r="H3" s="12"/>
      <c r="I3" s="12"/>
    </row>
    <row r="4" spans="1:9" s="5" customFormat="1">
      <c r="A4" s="1"/>
      <c r="B4" s="12"/>
      <c r="C4" s="12"/>
      <c r="D4" s="12"/>
      <c r="E4" s="12"/>
      <c r="F4" s="12"/>
      <c r="G4" s="12"/>
      <c r="H4" s="12"/>
      <c r="I4" s="12"/>
    </row>
    <row r="5" spans="1:9" s="5" customFormat="1" ht="15.75">
      <c r="A5" s="100" t="s">
        <v>59</v>
      </c>
      <c r="B5" s="100"/>
      <c r="C5" s="100"/>
      <c r="D5" s="100"/>
      <c r="E5" s="100"/>
      <c r="F5" s="100"/>
      <c r="G5" s="100"/>
      <c r="H5" s="1"/>
      <c r="I5" s="12"/>
    </row>
    <row r="6" spans="1:9" s="5" customFormat="1" ht="15">
      <c r="A6" s="71"/>
      <c r="B6" s="71"/>
      <c r="C6" s="71"/>
      <c r="D6" s="39"/>
      <c r="E6" s="39"/>
      <c r="F6" s="40"/>
      <c r="G6" s="40"/>
      <c r="H6" s="41"/>
      <c r="I6" s="12"/>
    </row>
    <row r="7" spans="1:9" ht="24" customHeight="1">
      <c r="A7" s="101" t="s">
        <v>60</v>
      </c>
      <c r="B7" s="101"/>
      <c r="C7" s="101"/>
      <c r="D7" s="101"/>
      <c r="E7" s="101"/>
      <c r="F7" s="101"/>
      <c r="G7" s="101"/>
    </row>
    <row r="8" spans="1:9" ht="15">
      <c r="A8" s="24"/>
      <c r="B8" s="14"/>
      <c r="C8" s="14"/>
      <c r="D8" s="14"/>
      <c r="E8" s="14"/>
      <c r="F8" s="14"/>
      <c r="G8" s="33"/>
      <c r="H8" s="12"/>
      <c r="I8" s="41"/>
    </row>
    <row r="9" spans="1:9" ht="15">
      <c r="A9" s="21"/>
      <c r="B9" s="16" t="s">
        <v>27</v>
      </c>
      <c r="C9" s="34"/>
      <c r="D9" s="16" t="s">
        <v>61</v>
      </c>
      <c r="E9" s="35"/>
      <c r="F9" s="16" t="s">
        <v>6</v>
      </c>
      <c r="G9" s="18"/>
    </row>
    <row r="10" spans="1:9" ht="15">
      <c r="A10" s="24" t="s">
        <v>62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  <c r="I10" s="12"/>
    </row>
    <row r="11" spans="1:9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9" ht="15">
      <c r="A12" s="43" t="str">
        <f>"As the above table shows, "&amp;TEXT(F11,"0,000")&amp;" of UI's customers, or "&amp;TEXT(G11,"0.0%")&amp;" are participating in the CTCleanEnergyOptions Program."</f>
        <v>As the above table shows, 0,000 of UI's customers, or 0.0% are participating in the CTCleanEnergyOptions Program.</v>
      </c>
      <c r="G12" s="32"/>
    </row>
    <row r="13" spans="1:9" ht="15">
      <c r="G13" s="32"/>
    </row>
    <row r="14" spans="1:9" ht="15">
      <c r="A14" s="70" t="s">
        <v>63</v>
      </c>
      <c r="G14" s="32"/>
    </row>
    <row r="15" spans="1:9" ht="15">
      <c r="A15" s="24"/>
      <c r="B15" s="14"/>
      <c r="C15" s="14"/>
      <c r="D15" s="14"/>
      <c r="E15" s="14"/>
      <c r="F15" s="14"/>
      <c r="G15" s="33"/>
      <c r="H15" s="12"/>
    </row>
    <row r="16" spans="1:9" ht="15">
      <c r="A16" s="21"/>
      <c r="B16" s="16" t="s">
        <v>27</v>
      </c>
      <c r="C16" s="34"/>
      <c r="D16" s="16" t="s">
        <v>61</v>
      </c>
      <c r="E16" s="35"/>
      <c r="F16" s="16" t="s">
        <v>6</v>
      </c>
      <c r="G16" s="18"/>
    </row>
    <row r="17" spans="1:9" ht="15">
      <c r="A17" s="24" t="s">
        <v>64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  <c r="I17" s="12"/>
    </row>
    <row r="18" spans="1:9" ht="14.25">
      <c r="B18" s="26">
        <f>REC_programs_detail!B26</f>
        <v>456</v>
      </c>
      <c r="C18" s="27">
        <f>IF(B18=0,0,B18/'Summary Load Customers '!$B$18)</f>
        <v>1.4677150959003756E-3</v>
      </c>
      <c r="D18" s="26">
        <f>REC_programs_detail!C26</f>
        <v>50</v>
      </c>
      <c r="E18" s="27">
        <f>IF(D18=0,0,D18/('Summary Load Customers '!$D$18+'Summary Load Customers '!$F$18))</f>
        <v>1.29543746923336E-3</v>
      </c>
      <c r="F18" s="26">
        <f>B18+D18</f>
        <v>506</v>
      </c>
      <c r="G18" s="27">
        <f>IF(F18=0,0,F18/'Summary Load Customers '!$H$18)</f>
        <v>1.4486778667216363E-3</v>
      </c>
    </row>
    <row r="19" spans="1:9" ht="14.25">
      <c r="A19" s="43" t="str">
        <f>"As the above table shows, "&amp;TEXT(F18,"0,000")&amp;" of UI's customers, or "&amp;TEXT(G18,"0.0%")&amp;" are participating in the REC only program."</f>
        <v>As the above table shows, 0,506 of UI's customers, or 0.1% are participating in the REC only program.</v>
      </c>
      <c r="B19" s="31"/>
      <c r="C19" s="30"/>
      <c r="D19" s="31"/>
      <c r="E19" s="30"/>
      <c r="F19" s="31"/>
      <c r="G19" s="30"/>
      <c r="H19" s="31"/>
    </row>
    <row r="20" spans="1:9" ht="14.25">
      <c r="A20" s="24"/>
      <c r="B20" s="31"/>
      <c r="C20" s="30"/>
      <c r="D20" s="31"/>
      <c r="E20" s="30"/>
      <c r="F20" s="31"/>
      <c r="G20" s="30"/>
      <c r="H20" s="31"/>
    </row>
    <row r="21" spans="1:9" ht="15">
      <c r="A21" s="99" t="s">
        <v>65</v>
      </c>
      <c r="B21" s="99"/>
      <c r="C21" s="99"/>
      <c r="D21" s="99"/>
      <c r="E21" s="99"/>
      <c r="F21" s="99"/>
      <c r="G21" s="99"/>
      <c r="I21" s="30"/>
    </row>
    <row r="22" spans="1:9" ht="15">
      <c r="A22" s="24"/>
      <c r="B22" s="14"/>
      <c r="C22" s="14"/>
      <c r="D22" s="14"/>
      <c r="E22" s="14"/>
      <c r="F22" s="14"/>
      <c r="G22" s="33"/>
      <c r="H22" s="12"/>
      <c r="I22" s="30"/>
    </row>
    <row r="23" spans="1:9" ht="15">
      <c r="A23" s="21"/>
      <c r="B23" s="16" t="s">
        <v>27</v>
      </c>
      <c r="C23" s="34"/>
      <c r="D23" s="16" t="s">
        <v>61</v>
      </c>
      <c r="E23" s="35"/>
      <c r="F23" s="16" t="s">
        <v>6</v>
      </c>
      <c r="G23" s="18"/>
    </row>
    <row r="24" spans="1:9" ht="15">
      <c r="A24" s="24" t="s">
        <v>66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  <c r="I24" s="12"/>
    </row>
    <row r="25" spans="1:9" ht="14.25">
      <c r="B25" s="26">
        <f>B11+B18</f>
        <v>456</v>
      </c>
      <c r="C25" s="27">
        <f>IF(B25=0,0,B25/'Summary Load Customers '!$B$18)</f>
        <v>1.4677150959003756E-3</v>
      </c>
      <c r="D25" s="26">
        <f>D11+D18</f>
        <v>50</v>
      </c>
      <c r="E25" s="27">
        <f>IF(D25=0,0,D25/('Summary Load Customers '!$D$18+'Summary Load Customers '!$F$18))</f>
        <v>1.29543746923336E-3</v>
      </c>
      <c r="F25" s="26">
        <f>B25+D25</f>
        <v>506</v>
      </c>
      <c r="G25" s="27">
        <f>IF(F25=0,0,F25/'Summary Load Customers '!$H$18)</f>
        <v>1.4486778667216363E-3</v>
      </c>
    </row>
    <row r="26" spans="1:9" ht="15">
      <c r="A26" s="43" t="str">
        <f>"As the above table shows, "&amp;TEXT(F25,"0,000")&amp;" of UI's customers, or "&amp;TEXT(G25,"0.0%")&amp;" are participating in the combined REC programs."</f>
        <v>As the above table shows, 0,506 of UI's customers, or 0.1% are participating in the combined REC programs.</v>
      </c>
      <c r="G26" s="32"/>
    </row>
    <row r="27" spans="1:9" ht="15">
      <c r="G27" s="32"/>
    </row>
    <row r="28" spans="1:9" ht="13.5">
      <c r="A28" s="42" t="s">
        <v>67</v>
      </c>
    </row>
    <row r="29" spans="1:9" ht="13.5">
      <c r="A29" s="42"/>
    </row>
    <row r="30" spans="1:9" ht="13.5">
      <c r="A30" s="42" t="s">
        <v>68</v>
      </c>
    </row>
    <row r="31" spans="1:9">
      <c r="A31" s="43" t="s">
        <v>69</v>
      </c>
    </row>
    <row r="33" spans="1:1">
      <c r="A33" s="43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topLeftCell="A9" zoomScaleNormal="110" workbookViewId="0">
      <selection activeCell="C24" sqref="C24"/>
    </sheetView>
  </sheetViews>
  <sheetFormatPr defaultColWidth="9.140625" defaultRowHeight="11.25"/>
  <cols>
    <col min="1" max="1" width="28" style="48" customWidth="1"/>
    <col min="2" max="3" width="19.140625" style="48" customWidth="1"/>
    <col min="4" max="4" width="20.28515625" style="48" customWidth="1"/>
    <col min="5" max="5" width="7.140625" style="48" customWidth="1"/>
    <col min="6" max="6" width="12.5703125" style="48" customWidth="1"/>
    <col min="7" max="7" width="10.42578125" style="48" customWidth="1"/>
    <col min="8" max="16384" width="9.140625" style="48"/>
  </cols>
  <sheetData>
    <row r="1" spans="1:9" s="47" customFormat="1" ht="15" customHeight="1">
      <c r="A1" s="104" t="s">
        <v>70</v>
      </c>
      <c r="B1" s="104"/>
      <c r="C1" s="104"/>
      <c r="D1" s="104"/>
      <c r="E1" s="46"/>
      <c r="F1" s="46"/>
      <c r="G1" s="84"/>
      <c r="H1" s="84"/>
      <c r="I1" s="84"/>
    </row>
    <row r="2" spans="1:9" s="5" customFormat="1" ht="18" customHeight="1">
      <c r="A2" s="104" t="str">
        <f>'Summary Load Customers '!A2</f>
        <v>Data as of May 31, 2024</v>
      </c>
      <c r="B2" s="104"/>
      <c r="C2" s="104"/>
      <c r="D2" s="104"/>
      <c r="E2" s="11"/>
      <c r="F2" s="11"/>
      <c r="G2" s="12"/>
      <c r="H2" s="12"/>
      <c r="I2" s="12"/>
    </row>
    <row r="3" spans="1:9" s="47" customFormat="1" ht="15" customHeight="1">
      <c r="A3" s="85"/>
      <c r="B3" s="85"/>
      <c r="C3" s="85"/>
      <c r="D3" s="85"/>
      <c r="E3" s="46"/>
      <c r="F3" s="46"/>
      <c r="G3" s="84"/>
      <c r="H3" s="84"/>
      <c r="I3" s="84"/>
    </row>
    <row r="4" spans="1:9" s="47" customFormat="1" ht="22.5">
      <c r="A4" s="49" t="s">
        <v>71</v>
      </c>
      <c r="B4" s="50" t="s">
        <v>27</v>
      </c>
      <c r="C4" s="49" t="s">
        <v>28</v>
      </c>
      <c r="D4" s="49" t="s">
        <v>6</v>
      </c>
      <c r="E4" s="46"/>
      <c r="F4" s="46"/>
      <c r="G4" s="84"/>
      <c r="H4" s="84"/>
      <c r="I4" s="84"/>
    </row>
    <row r="5" spans="1:9" s="47" customFormat="1" ht="15" customHeight="1">
      <c r="A5" s="86" t="s">
        <v>72</v>
      </c>
      <c r="B5" s="87"/>
      <c r="C5" s="72"/>
      <c r="D5" s="73">
        <f>IF(C5=0,0,C5)</f>
        <v>0</v>
      </c>
      <c r="E5" s="46"/>
      <c r="F5" s="46"/>
      <c r="G5" s="84"/>
      <c r="H5" s="84"/>
      <c r="I5" s="84"/>
    </row>
    <row r="6" spans="1:9">
      <c r="A6" s="86" t="s">
        <v>73</v>
      </c>
      <c r="B6" s="72">
        <v>0</v>
      </c>
      <c r="C6" s="72">
        <v>0</v>
      </c>
      <c r="D6" s="73">
        <f>SUM(B6:C6)</f>
        <v>0</v>
      </c>
      <c r="E6" s="85"/>
      <c r="F6" s="85"/>
      <c r="G6" s="85"/>
      <c r="H6" s="85"/>
      <c r="I6" s="85"/>
    </row>
    <row r="7" spans="1:9" s="52" customFormat="1">
      <c r="A7" s="86" t="s">
        <v>74</v>
      </c>
      <c r="B7" s="72">
        <v>0</v>
      </c>
      <c r="C7" s="72">
        <v>0</v>
      </c>
      <c r="D7" s="73">
        <f>SUM(B7:C7)</f>
        <v>0</v>
      </c>
      <c r="E7" s="88"/>
      <c r="F7" s="88"/>
      <c r="G7" s="51"/>
      <c r="H7" s="89"/>
      <c r="I7" s="89"/>
    </row>
    <row r="8" spans="1:9">
      <c r="A8" s="55" t="s">
        <v>12</v>
      </c>
      <c r="B8" s="56">
        <f>IF(B6+B7=0,0,B6+B7)</f>
        <v>0</v>
      </c>
      <c r="C8" s="56">
        <f>IF(SUM(C5:C7)=0,0,SUM(C5:C7))</f>
        <v>0</v>
      </c>
      <c r="D8" s="56">
        <f>IF(SUM(D5:D7)=0,0,SUM(D5:D7))</f>
        <v>0</v>
      </c>
      <c r="E8" s="85"/>
      <c r="F8" s="85"/>
      <c r="G8" s="53"/>
      <c r="H8" s="85"/>
      <c r="I8" s="85"/>
    </row>
    <row r="9" spans="1:9">
      <c r="A9" s="85"/>
      <c r="B9" s="90"/>
      <c r="C9" s="90"/>
      <c r="D9" s="90"/>
      <c r="E9" s="54"/>
      <c r="F9" s="54"/>
      <c r="G9" s="53"/>
      <c r="H9" s="85"/>
      <c r="I9" s="85"/>
    </row>
    <row r="10" spans="1:9" ht="22.5">
      <c r="A10" s="66" t="s">
        <v>75</v>
      </c>
      <c r="B10" s="49" t="s">
        <v>27</v>
      </c>
      <c r="C10" s="49" t="str">
        <f>C4</f>
        <v>Business</v>
      </c>
      <c r="D10" s="49" t="s">
        <v>6</v>
      </c>
      <c r="E10" s="91"/>
      <c r="F10" s="92"/>
      <c r="G10" s="53"/>
      <c r="H10" s="85"/>
      <c r="I10" s="85"/>
    </row>
    <row r="11" spans="1:9">
      <c r="A11" s="86" t="s">
        <v>72</v>
      </c>
      <c r="B11" s="87"/>
      <c r="C11" s="72"/>
      <c r="D11" s="73">
        <f>IF(C11=0,0,C11)</f>
        <v>0</v>
      </c>
      <c r="E11" s="91"/>
      <c r="F11" s="92"/>
      <c r="G11" s="53"/>
      <c r="H11" s="85"/>
      <c r="I11" s="85"/>
    </row>
    <row r="12" spans="1:9">
      <c r="A12" s="86" t="s">
        <v>73</v>
      </c>
      <c r="B12" s="72">
        <v>0</v>
      </c>
      <c r="C12" s="72">
        <v>0</v>
      </c>
      <c r="D12" s="73">
        <f>SUM(B12:C12)</f>
        <v>0</v>
      </c>
      <c r="E12" s="91"/>
      <c r="F12" s="92"/>
      <c r="G12" s="57"/>
      <c r="H12" s="85"/>
      <c r="I12" s="85"/>
    </row>
    <row r="13" spans="1:9">
      <c r="A13" s="86" t="s">
        <v>74</v>
      </c>
      <c r="B13" s="72">
        <v>0</v>
      </c>
      <c r="C13" s="72">
        <v>0</v>
      </c>
      <c r="D13" s="73">
        <f>SUM(B13:C13)</f>
        <v>0</v>
      </c>
      <c r="E13" s="58"/>
      <c r="F13" s="59"/>
      <c r="G13" s="57"/>
      <c r="H13" s="85"/>
      <c r="I13" s="85"/>
    </row>
    <row r="14" spans="1:9">
      <c r="A14" s="55" t="str">
        <f>A8</f>
        <v>Total</v>
      </c>
      <c r="B14" s="56">
        <f>IF(B12+B13=0,0,B12+B13)</f>
        <v>0</v>
      </c>
      <c r="C14" s="56">
        <f>IF(SUM(C11:C13)=0,0,SUM(C11:C13))</f>
        <v>0</v>
      </c>
      <c r="D14" s="56">
        <f>IF(SUM(D11:D13)=0,0,SUM(D11:D13))</f>
        <v>0</v>
      </c>
      <c r="E14" s="85"/>
      <c r="F14" s="85"/>
      <c r="G14" s="57"/>
      <c r="H14" s="85"/>
      <c r="I14" s="85"/>
    </row>
    <row r="15" spans="1:9">
      <c r="A15" s="85"/>
      <c r="B15" s="85"/>
      <c r="C15" s="85"/>
      <c r="D15" s="93"/>
      <c r="E15" s="54"/>
      <c r="F15" s="54"/>
      <c r="G15" s="53"/>
      <c r="H15" s="85"/>
      <c r="I15" s="85"/>
    </row>
    <row r="16" spans="1:9" ht="22.5">
      <c r="A16" s="49" t="s">
        <v>76</v>
      </c>
      <c r="B16" s="49" t="s">
        <v>27</v>
      </c>
      <c r="C16" s="49" t="str">
        <f>C4</f>
        <v>Business</v>
      </c>
      <c r="D16" s="49" t="s">
        <v>6</v>
      </c>
      <c r="E16" s="91"/>
      <c r="F16" s="92"/>
      <c r="G16" s="53"/>
      <c r="H16" s="85"/>
      <c r="I16" s="85"/>
    </row>
    <row r="17" spans="1:8">
      <c r="A17" s="86" t="s">
        <v>72</v>
      </c>
      <c r="B17" s="87"/>
      <c r="C17" s="94">
        <f t="shared" ref="C17:D18" si="0">IF(C5+C11=0,0,C5+C11)</f>
        <v>0</v>
      </c>
      <c r="D17" s="73"/>
      <c r="E17" s="91"/>
      <c r="F17" s="92"/>
      <c r="G17" s="53"/>
      <c r="H17" s="85"/>
    </row>
    <row r="18" spans="1:8">
      <c r="A18" s="86" t="s">
        <v>73</v>
      </c>
      <c r="B18" s="94">
        <f>IF(B6+B12=0,0,B6+B12)</f>
        <v>0</v>
      </c>
      <c r="C18" s="94">
        <f>IF(C6+C12=0,0,C6+C12)</f>
        <v>0</v>
      </c>
      <c r="D18" s="73">
        <f t="shared" si="0"/>
        <v>0</v>
      </c>
      <c r="E18" s="91"/>
      <c r="F18" s="92"/>
      <c r="G18" s="57"/>
      <c r="H18" s="85"/>
    </row>
    <row r="19" spans="1:8">
      <c r="A19" s="86" t="s">
        <v>74</v>
      </c>
      <c r="B19" s="94">
        <f>IF(B7+B13=0,0,B7+B13)</f>
        <v>0</v>
      </c>
      <c r="C19" s="94">
        <f>IF(C7+C13=0,0,C7+C13)</f>
        <v>0</v>
      </c>
      <c r="D19" s="73">
        <f>IF(D7+D13=0,0,D7+D13)</f>
        <v>0</v>
      </c>
      <c r="E19" s="58"/>
      <c r="F19" s="59"/>
      <c r="G19" s="57"/>
      <c r="H19" s="85"/>
    </row>
    <row r="20" spans="1:8">
      <c r="A20" s="55" t="str">
        <f>A8</f>
        <v>Total</v>
      </c>
      <c r="B20" s="56">
        <f>IF(B18+B19=0,0,B18+B19)</f>
        <v>0</v>
      </c>
      <c r="C20" s="56">
        <f>IF(SUM(C17:C19)=0,0,SUM(C17:C19))</f>
        <v>0</v>
      </c>
      <c r="D20" s="56">
        <f>SUM(D17:D19)</f>
        <v>0</v>
      </c>
      <c r="E20" s="57"/>
      <c r="F20" s="57"/>
      <c r="G20" s="57"/>
      <c r="H20" s="85"/>
    </row>
    <row r="21" spans="1:8">
      <c r="A21" s="85"/>
      <c r="B21" s="85"/>
      <c r="C21" s="85"/>
      <c r="D21" s="85"/>
      <c r="E21" s="53"/>
      <c r="F21" s="57"/>
      <c r="G21" s="57"/>
      <c r="H21" s="85"/>
    </row>
    <row r="22" spans="1:8" ht="22.5">
      <c r="A22" s="66" t="s">
        <v>77</v>
      </c>
      <c r="B22" s="49" t="s">
        <v>27</v>
      </c>
      <c r="C22" s="49" t="s">
        <v>28</v>
      </c>
      <c r="D22" s="49" t="s">
        <v>6</v>
      </c>
      <c r="E22" s="85"/>
      <c r="F22" s="57"/>
      <c r="G22" s="57"/>
      <c r="H22" s="85"/>
    </row>
    <row r="23" spans="1:8">
      <c r="A23" s="86" t="s">
        <v>72</v>
      </c>
      <c r="B23" s="87"/>
      <c r="C23" s="94">
        <f>IF(C11+C17=0,0,C11+C17)</f>
        <v>0</v>
      </c>
      <c r="D23" s="73">
        <f>IF(C23=0,0,C23)</f>
        <v>0</v>
      </c>
      <c r="E23" s="85"/>
      <c r="F23" s="57"/>
      <c r="G23" s="57"/>
      <c r="H23" s="85"/>
    </row>
    <row r="24" spans="1:8">
      <c r="A24" s="86" t="s">
        <v>73</v>
      </c>
      <c r="B24" s="72">
        <v>138</v>
      </c>
      <c r="C24" s="72">
        <v>11</v>
      </c>
      <c r="D24" s="73">
        <f>SUM(B24:C24)</f>
        <v>149</v>
      </c>
      <c r="E24" s="85"/>
      <c r="F24" s="57"/>
      <c r="G24" s="57"/>
      <c r="H24" s="85"/>
    </row>
    <row r="25" spans="1:8">
      <c r="A25" s="86" t="s">
        <v>74</v>
      </c>
      <c r="B25" s="72">
        <v>318</v>
      </c>
      <c r="C25" s="72">
        <v>39</v>
      </c>
      <c r="D25" s="73">
        <f>SUM(B25:C25)</f>
        <v>357</v>
      </c>
      <c r="E25" s="85"/>
      <c r="F25" s="85"/>
      <c r="G25" s="85"/>
      <c r="H25" s="85"/>
    </row>
    <row r="26" spans="1:8">
      <c r="A26" s="55" t="str">
        <f>A20</f>
        <v>Total</v>
      </c>
      <c r="B26" s="74">
        <f>IF(B24+B25=0,0,B24+B25)</f>
        <v>456</v>
      </c>
      <c r="C26" s="56">
        <f>IF(SUM(C23:C25)=0,0,SUM(C23:C25))</f>
        <v>50</v>
      </c>
      <c r="D26" s="56">
        <f>IF(SUM(D23:D25)=0,0,SUM(D23:D25))</f>
        <v>506</v>
      </c>
      <c r="E26" s="85"/>
      <c r="F26" s="85"/>
      <c r="G26" s="85"/>
      <c r="H26" s="85"/>
    </row>
    <row r="28" spans="1:8">
      <c r="A28" s="49" t="s">
        <v>78</v>
      </c>
      <c r="B28" s="49" t="s">
        <v>27</v>
      </c>
      <c r="C28" s="49" t="str">
        <f>C16</f>
        <v>Business</v>
      </c>
      <c r="D28" s="49" t="s">
        <v>6</v>
      </c>
      <c r="E28" s="85"/>
      <c r="F28" s="85"/>
      <c r="G28" s="85"/>
      <c r="H28" s="85"/>
    </row>
    <row r="29" spans="1:8">
      <c r="A29" s="86" t="s">
        <v>72</v>
      </c>
      <c r="B29" s="87">
        <f>B17+B23</f>
        <v>0</v>
      </c>
      <c r="C29" s="94">
        <f t="shared" ref="C29:D31" si="1">C17+C23</f>
        <v>0</v>
      </c>
      <c r="D29" s="73">
        <f t="shared" si="1"/>
        <v>0</v>
      </c>
      <c r="E29" s="85"/>
      <c r="F29" s="85"/>
      <c r="G29" s="85"/>
      <c r="H29" s="85"/>
    </row>
    <row r="30" spans="1:8">
      <c r="A30" s="86" t="s">
        <v>73</v>
      </c>
      <c r="B30" s="94">
        <f>B18+B24</f>
        <v>138</v>
      </c>
      <c r="C30" s="94">
        <f t="shared" si="1"/>
        <v>11</v>
      </c>
      <c r="D30" s="73">
        <f t="shared" si="1"/>
        <v>149</v>
      </c>
      <c r="E30" s="85"/>
      <c r="F30" s="85"/>
      <c r="G30" s="85"/>
      <c r="H30" s="85"/>
    </row>
    <row r="31" spans="1:8">
      <c r="A31" s="86" t="s">
        <v>74</v>
      </c>
      <c r="B31" s="94">
        <f>B19+B25</f>
        <v>318</v>
      </c>
      <c r="C31" s="94">
        <f t="shared" si="1"/>
        <v>39</v>
      </c>
      <c r="D31" s="73">
        <f t="shared" si="1"/>
        <v>357</v>
      </c>
      <c r="E31" s="85"/>
      <c r="F31" s="85"/>
      <c r="G31" s="85"/>
      <c r="H31" s="85"/>
    </row>
    <row r="32" spans="1:8">
      <c r="A32" s="55" t="str">
        <f>A26</f>
        <v>Total</v>
      </c>
      <c r="B32" s="56">
        <f>IF(B30+B31=0,0,B30+B31)</f>
        <v>456</v>
      </c>
      <c r="C32" s="56">
        <f>IF(SUM(C29:C31)=0,0,SUM(C29:C31))</f>
        <v>50</v>
      </c>
      <c r="D32" s="56">
        <f>SUM(D29:D31)</f>
        <v>506</v>
      </c>
      <c r="E32" s="85"/>
      <c r="F32" s="85"/>
      <c r="G32" s="85"/>
      <c r="H32" s="85"/>
    </row>
    <row r="33" spans="1:7">
      <c r="A33" s="85"/>
      <c r="B33" s="85"/>
      <c r="C33" s="85"/>
      <c r="D33" s="85"/>
      <c r="E33" s="85"/>
      <c r="F33" s="85"/>
      <c r="G33" s="85"/>
    </row>
    <row r="34" spans="1:7">
      <c r="A34" s="93" t="str">
        <f>"In summary, "&amp;TEXT($D$20,"0,000")&amp; " of UI's customers are participating in the CTCleanEnergyOptions Program"</f>
        <v>In summary, 0,000 of UI's customers are participating in the CTCleanEnergyOptions Program</v>
      </c>
      <c r="B34" s="85"/>
      <c r="C34" s="85"/>
      <c r="D34" s="85"/>
      <c r="E34" s="85"/>
      <c r="F34" s="85"/>
      <c r="G34" s="85"/>
    </row>
    <row r="35" spans="1:7">
      <c r="A35" s="93" t="str">
        <f>"In summary, "&amp;TEXT($D$26,"000")&amp; " of UI's customers are participating in RECs only with Sterling Planet"</f>
        <v>In summary, 506 of UI's customers are participating in RECs only with Sterling Planet</v>
      </c>
      <c r="B35" s="85"/>
      <c r="C35" s="85"/>
      <c r="D35" s="85"/>
      <c r="E35" s="85"/>
      <c r="F35" s="85"/>
      <c r="G35" s="85"/>
    </row>
    <row r="36" spans="1:7">
      <c r="A36" s="93" t="str">
        <f>"In summary, "&amp;TEXT($D$32,"0,000")&amp; " of UI's customers are participating in all REC programs"</f>
        <v>In summary, 0,506 of UI's customers are participating in all REC programs</v>
      </c>
      <c r="B36" s="85"/>
      <c r="C36" s="85"/>
      <c r="D36" s="85"/>
      <c r="E36" s="85"/>
      <c r="F36" s="85"/>
      <c r="G36" s="85"/>
    </row>
    <row r="38" spans="1:7">
      <c r="A38" s="93" t="s">
        <v>79</v>
      </c>
      <c r="B38" s="85"/>
      <c r="C38" s="85"/>
      <c r="D38" s="85"/>
      <c r="E38" s="85"/>
      <c r="F38" s="85"/>
      <c r="G38" s="85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1DDE4-AEA8-48A5-875B-FF6C4D3F3DE1}"/>
</file>

<file path=customXml/itemProps2.xml><?xml version="1.0" encoding="utf-8"?>
<ds:datastoreItem xmlns:ds="http://schemas.openxmlformats.org/officeDocument/2006/customXml" ds:itemID="{C0FD2D0F-D661-492B-92FB-4A59CF007833}"/>
</file>

<file path=customXml/itemProps3.xml><?xml version="1.0" encoding="utf-8"?>
<ds:datastoreItem xmlns:ds="http://schemas.openxmlformats.org/officeDocument/2006/customXml" ds:itemID="{6A0EB843-3542-4D9A-8D2E-501110CBA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2024-07-24T14:10:47Z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0x0101005A8B81747F95CB4AA4B4EA31DEB590A5</vt:lpwstr>
  </property>
</Properties>
</file>