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508" yWindow="-12" windowWidth="11544" windowHeight="9708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definedNames>
    <definedName name="_xlnm.Print_Area" localSheetId="3">REC_programs_detail!$A$1:$D$43</definedName>
    <definedName name="_xlnm.Print_Area" localSheetId="0">'Summary Load Customers '!$A$1:$I$25</definedName>
    <definedName name="_xlnm.Print_Area" localSheetId="1">Suppliers!$B$1:$F$56</definedName>
  </definedNames>
  <calcPr calcId="144525"/>
</workbook>
</file>

<file path=xl/calcChain.xml><?xml version="1.0" encoding="utf-8"?>
<calcChain xmlns="http://schemas.openxmlformats.org/spreadsheetml/2006/main">
  <c r="B20" i="5" l="1"/>
  <c r="B32" i="5" s="1"/>
  <c r="C20" i="5"/>
  <c r="E43" i="6"/>
  <c r="E8" i="6"/>
  <c r="E9" i="6"/>
  <c r="E11" i="6"/>
  <c r="E12" i="6"/>
  <c r="E13" i="6"/>
  <c r="E15" i="6"/>
  <c r="E17" i="6"/>
  <c r="E18" i="6"/>
  <c r="E19" i="6"/>
  <c r="E20" i="6"/>
  <c r="E21" i="6"/>
  <c r="E23" i="6"/>
  <c r="E25" i="6"/>
  <c r="E26" i="6"/>
  <c r="E27" i="6"/>
  <c r="E29" i="6"/>
  <c r="E31" i="6"/>
  <c r="E32" i="6"/>
  <c r="E33" i="6"/>
  <c r="E34" i="6"/>
  <c r="E35" i="6"/>
  <c r="E36" i="6"/>
  <c r="E39" i="6"/>
  <c r="E41" i="6"/>
  <c r="E45" i="6"/>
  <c r="E46" i="6"/>
  <c r="E47" i="6"/>
  <c r="E48" i="6"/>
  <c r="E14" i="6"/>
  <c r="E16" i="6"/>
  <c r="E22" i="6"/>
  <c r="E30" i="6"/>
  <c r="E38" i="6"/>
  <c r="E42" i="6"/>
  <c r="E44" i="6"/>
  <c r="B21" i="5"/>
  <c r="B22" i="5" s="1"/>
  <c r="B12" i="8" s="1"/>
  <c r="E40" i="6"/>
  <c r="E10" i="6"/>
  <c r="E24" i="6"/>
  <c r="E28" i="6"/>
  <c r="E37" i="6"/>
  <c r="C49" i="6"/>
  <c r="D49" i="6"/>
  <c r="A5" i="8"/>
  <c r="B28" i="5"/>
  <c r="B19" i="8" s="1"/>
  <c r="C21" i="5"/>
  <c r="C22" i="5" s="1"/>
  <c r="D12" i="8" s="1"/>
  <c r="F25" i="8"/>
  <c r="F18" i="8"/>
  <c r="F11" i="8"/>
  <c r="A36" i="8"/>
  <c r="D7" i="5"/>
  <c r="D13" i="5"/>
  <c r="D19" i="5"/>
  <c r="C19" i="5"/>
  <c r="D8" i="5"/>
  <c r="D20" i="5" s="1"/>
  <c r="D14" i="5"/>
  <c r="D26" i="5"/>
  <c r="D9" i="5"/>
  <c r="D21" i="5" s="1"/>
  <c r="D33" i="5" s="1"/>
  <c r="D15" i="5"/>
  <c r="D27" i="5"/>
  <c r="C24" i="5"/>
  <c r="H19" i="7"/>
  <c r="H20" i="7"/>
  <c r="H21" i="7" s="1"/>
  <c r="D21" i="7"/>
  <c r="E19" i="7"/>
  <c r="F21" i="7"/>
  <c r="B21" i="7"/>
  <c r="C19" i="7" s="1"/>
  <c r="D25" i="8"/>
  <c r="D18" i="8"/>
  <c r="D11" i="8"/>
  <c r="C32" i="5"/>
  <c r="B33" i="5"/>
  <c r="A22" i="5"/>
  <c r="A28" i="5"/>
  <c r="A34" i="5"/>
  <c r="C18" i="5"/>
  <c r="C30" i="5"/>
  <c r="F10" i="6"/>
  <c r="F28" i="6"/>
  <c r="A9" i="6"/>
  <c r="A43" i="5"/>
  <c r="B56" i="6"/>
  <c r="H10" i="7"/>
  <c r="H11" i="7"/>
  <c r="A1" i="6"/>
  <c r="A1" i="5"/>
  <c r="D16" i="5"/>
  <c r="C16" i="5"/>
  <c r="C10" i="5"/>
  <c r="B10" i="5"/>
  <c r="B16" i="5"/>
  <c r="G19" i="7"/>
  <c r="C20" i="7"/>
  <c r="A4" i="6"/>
  <c r="A4" i="5"/>
  <c r="A21" i="7"/>
  <c r="A20" i="7"/>
  <c r="D9" i="7"/>
  <c r="F9" i="7"/>
  <c r="H9" i="7"/>
  <c r="B12" i="7"/>
  <c r="C10" i="7" s="1"/>
  <c r="D12" i="7"/>
  <c r="E11" i="7" s="1"/>
  <c r="F12" i="7"/>
  <c r="G11" i="7" s="1"/>
  <c r="D18" i="7"/>
  <c r="F18" i="7"/>
  <c r="H18" i="7"/>
  <c r="A19" i="7"/>
  <c r="A16" i="5"/>
  <c r="C12" i="5"/>
  <c r="G20" i="7"/>
  <c r="E20" i="7"/>
  <c r="H12" i="7"/>
  <c r="I10" i="7" s="1"/>
  <c r="A13" i="7" s="1"/>
  <c r="C25" i="5"/>
  <c r="D25" i="5"/>
  <c r="C31" i="5"/>
  <c r="C28" i="5"/>
  <c r="D19" i="8"/>
  <c r="E19" i="8"/>
  <c r="D28" i="5"/>
  <c r="A37" i="5" s="1"/>
  <c r="D31" i="5"/>
  <c r="E12" i="8" l="1"/>
  <c r="D26" i="8"/>
  <c r="E26" i="8" s="1"/>
  <c r="C33" i="5"/>
  <c r="C34" i="5" s="1"/>
  <c r="B34" i="5"/>
  <c r="C12" i="8"/>
  <c r="F12" i="8"/>
  <c r="D32" i="5"/>
  <c r="D22" i="5"/>
  <c r="A36" i="5" s="1"/>
  <c r="D10" i="5"/>
  <c r="B26" i="8"/>
  <c r="F26" i="8" s="1"/>
  <c r="G26" i="8" s="1"/>
  <c r="A28" i="8" s="1"/>
  <c r="D34" i="5"/>
  <c r="A38" i="5" s="1"/>
  <c r="C26" i="8"/>
  <c r="C19" i="8"/>
  <c r="F19" i="8"/>
  <c r="G19" i="8" s="1"/>
  <c r="A21" i="8" s="1"/>
  <c r="E49" i="6"/>
  <c r="F26" i="6" s="1"/>
  <c r="I20" i="7"/>
  <c r="A24" i="7" s="1"/>
  <c r="I19" i="7"/>
  <c r="A23" i="7" s="1"/>
  <c r="G12" i="8"/>
  <c r="A14" i="8" s="1"/>
  <c r="G10" i="7"/>
  <c r="E10" i="7"/>
  <c r="I11" i="7"/>
  <c r="A14" i="7" s="1"/>
  <c r="C11" i="7"/>
  <c r="F48" i="6" l="1"/>
  <c r="F43" i="6"/>
  <c r="F15" i="6"/>
  <c r="F44" i="6"/>
  <c r="F47" i="6"/>
  <c r="F39" i="6"/>
  <c r="F24" i="6"/>
  <c r="F42" i="6"/>
  <c r="F34" i="6"/>
  <c r="F31" i="6"/>
  <c r="F35" i="6"/>
  <c r="F46" i="6"/>
  <c r="F16" i="6"/>
  <c r="F23" i="6"/>
  <c r="F20" i="6"/>
  <c r="F29" i="6"/>
  <c r="F21" i="6"/>
  <c r="F22" i="6"/>
  <c r="F33" i="6"/>
  <c r="F11" i="6"/>
  <c r="F45" i="6"/>
  <c r="F49" i="6"/>
  <c r="F27" i="6"/>
  <c r="F19" i="6"/>
  <c r="F38" i="6"/>
  <c r="F40" i="6"/>
  <c r="F14" i="6"/>
  <c r="F8" i="6"/>
  <c r="F32" i="6"/>
  <c r="F12" i="6"/>
  <c r="F25" i="6"/>
  <c r="F41" i="6"/>
  <c r="F30" i="6"/>
  <c r="F37" i="6"/>
  <c r="F13" i="6"/>
  <c r="F36" i="6"/>
  <c r="F9" i="6"/>
  <c r="F17" i="6"/>
  <c r="F18" i="6"/>
</calcChain>
</file>

<file path=xl/sharedStrings.xml><?xml version="1.0" encoding="utf-8"?>
<sst xmlns="http://schemas.openxmlformats.org/spreadsheetml/2006/main" count="163" uniqueCount="98">
  <si>
    <t>The United Illuminating Company</t>
  </si>
  <si>
    <t>Electric Suppliers - MWh Load &amp; Customer Count Data</t>
  </si>
  <si>
    <t>Compliance Filing for Docket No. 06-10-22</t>
  </si>
  <si>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</si>
  <si>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</si>
  <si>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</si>
  <si>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</si>
  <si>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</si>
  <si>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</si>
  <si>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</si>
  <si>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Clearview Electric, Inc.</t>
  </si>
  <si>
    <t>MWh</t>
  </si>
  <si>
    <t>Consolidated Edison Solutions</t>
  </si>
  <si>
    <t>Suppliers</t>
  </si>
  <si>
    <t>Constellation New Energy, Inc.</t>
  </si>
  <si>
    <t>UI</t>
  </si>
  <si>
    <t xml:space="preserve">     Total</t>
  </si>
  <si>
    <t>Direct Energy Service, LLC</t>
  </si>
  <si>
    <t>Gexa Energy Connecticut, LLC</t>
  </si>
  <si>
    <t>Glacial Energy of New England, Inc.</t>
  </si>
  <si>
    <t>Hess Corporation</t>
  </si>
  <si>
    <t>Integrys Energy Services, Inc.</t>
  </si>
  <si>
    <t>Liberty Power Delaware, LLC</t>
  </si>
  <si>
    <t>Liberty Power Holdings, LLC</t>
  </si>
  <si>
    <t>Customers</t>
  </si>
  <si>
    <t>Public Power &amp; Utility, Inc.</t>
  </si>
  <si>
    <t>Sempra Energy Solutions</t>
  </si>
  <si>
    <t>Suez Energy Resources NA</t>
  </si>
  <si>
    <t>TransCanada</t>
  </si>
  <si>
    <t>Total All Suppliers</t>
  </si>
  <si>
    <t>50% Option</t>
  </si>
  <si>
    <t>100 % Option</t>
  </si>
  <si>
    <t>The 10% - 40% options are available to large business customers only.</t>
  </si>
  <si>
    <t>SS = Standard Service;  LRS = Last Resort Service</t>
  </si>
  <si>
    <t>N/A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</si>
  <si>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</si>
  <si>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</si>
  <si>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</si>
  <si>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</si>
  <si>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</si>
  <si>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</si>
  <si>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</si>
  <si>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</si>
  <si>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</si>
  <si>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</si>
  <si>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</si>
  <si>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</si>
  <si>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</si>
  <si>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</si>
  <si>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</si>
  <si>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Energy Plus</t>
  </si>
  <si>
    <t>Viridian Energy</t>
  </si>
  <si>
    <t>Verde Energy</t>
  </si>
  <si>
    <t>ResCom Energy</t>
  </si>
  <si>
    <t>Discount Power</t>
  </si>
  <si>
    <t>North American Power</t>
  </si>
  <si>
    <t>Starion Energy</t>
  </si>
  <si>
    <r>
      <t>Direct Energy Business, LLC</t>
    </r>
    <r>
      <rPr>
        <sz val="8"/>
        <rFont val="Arial"/>
        <family val="2"/>
      </rPr>
      <t xml:space="preserve"> (F/K/AStrategic)</t>
    </r>
  </si>
  <si>
    <t>Cianbro</t>
  </si>
  <si>
    <t>Choice Energy</t>
  </si>
  <si>
    <t>South Jersey Energy Company</t>
  </si>
  <si>
    <t>Reliable Power</t>
  </si>
  <si>
    <t>Summary Data</t>
  </si>
  <si>
    <t>Spark Energy</t>
  </si>
  <si>
    <t>Palmco Power</t>
  </si>
  <si>
    <t>HOP Energy</t>
  </si>
  <si>
    <t>Gulf Oil</t>
  </si>
  <si>
    <t>Dominion Energy Services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</si>
  <si>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</si>
  <si>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</si>
  <si>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</si>
  <si>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</si>
  <si>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</si>
  <si>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</si>
  <si>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</si>
  <si>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</si>
  <si>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</si>
  <si>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</si>
  <si>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</si>
  <si>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</si>
  <si>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</si>
  <si>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</si>
  <si>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customers support clean energy through a surcharge on their bill.</t>
    </r>
  </si>
  <si>
    <t>REC Supplier Customer Count</t>
  </si>
  <si>
    <t>Summary Data for Renewable Energy Certificate ("REC") Sales</t>
  </si>
  <si>
    <t>Independence Energy</t>
  </si>
  <si>
    <t>Mint Energy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</si>
  <si>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</si>
  <si>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Xoom Energy</t>
  </si>
  <si>
    <t>Trupro Energy</t>
  </si>
  <si>
    <t>Peoples Power</t>
  </si>
  <si>
    <t>CT Gas &amp; Electric</t>
  </si>
  <si>
    <t>Ambit Energy</t>
  </si>
  <si>
    <t>Texas Retail</t>
  </si>
  <si>
    <t>Constellation (F/K/A MX Energy)</t>
  </si>
  <si>
    <r>
      <t xml:space="preserve">Town Square Energy </t>
    </r>
    <r>
      <rPr>
        <sz val="8"/>
        <rFont val="Arial"/>
        <family val="2"/>
      </rPr>
      <t>(F/K/A Community Power)</t>
    </r>
  </si>
  <si>
    <t>Data as of September 30, 2012</t>
  </si>
  <si>
    <t>Dated 10/15/2012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</si>
</sst>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6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 applyProtection="1"/>
    <xf numFmtId="0" fontId="7" fillId="0" borderId="0" xfId="0" applyFont="1" applyFill="1" applyBorder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Protection="1"/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0" borderId="0" xfId="0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/>
    <xf numFmtId="164" fontId="9" fillId="0" borderId="2" xfId="2" applyNumberFormat="1" applyFont="1" applyFill="1" applyBorder="1" applyAlignment="1" applyProtection="1">
      <alignment horizontal="center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6" xfId="0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 vertical="center"/>
    </xf>
    <xf numFmtId="0" fontId="0" fillId="2" borderId="7" xfId="0" applyFill="1" applyBorder="1" applyAlignment="1" applyProtection="1">
      <alignment horizontal="centerContinuous" vertical="center"/>
    </xf>
    <xf numFmtId="9" fontId="3" fillId="2" borderId="7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9" xfId="2" applyNumberFormat="1" applyFont="1" applyFill="1" applyBorder="1" applyAlignment="1" applyProtection="1">
      <alignment horizontal="center"/>
    </xf>
    <xf numFmtId="3" fontId="4" fillId="2" borderId="8" xfId="0" applyNumberFormat="1" applyFont="1" applyFill="1" applyBorder="1" applyAlignment="1" applyProtection="1">
      <alignment horizontal="center"/>
    </xf>
    <xf numFmtId="3" fontId="4" fillId="2" borderId="10" xfId="0" applyNumberFormat="1" applyFont="1" applyFill="1" applyBorder="1" applyAlignment="1" applyProtection="1">
      <alignment horizontal="center"/>
    </xf>
    <xf numFmtId="164" fontId="4" fillId="2" borderId="11" xfId="2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7" xfId="0" applyFont="1" applyFill="1" applyBorder="1" applyAlignment="1" applyProtection="1">
      <alignment horizontal="centerContinuous"/>
    </xf>
    <xf numFmtId="0" fontId="0" fillId="2" borderId="7" xfId="0" applyFill="1" applyBorder="1" applyAlignment="1" applyProtection="1">
      <alignment horizontal="centerContinuous"/>
    </xf>
    <xf numFmtId="9" fontId="4" fillId="2" borderId="9" xfId="2" applyNumberFormat="1" applyFont="1" applyFill="1" applyBorder="1" applyAlignment="1" applyProtection="1">
      <alignment horizontal="center"/>
    </xf>
    <xf numFmtId="3" fontId="0" fillId="2" borderId="0" xfId="0" applyNumberFormat="1" applyFill="1" applyProtection="1"/>
    <xf numFmtId="10" fontId="4" fillId="2" borderId="11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164" fontId="3" fillId="2" borderId="0" xfId="0" applyNumberFormat="1" applyFont="1" applyFill="1" applyBorder="1" applyAlignment="1" applyProtection="1">
      <alignment horizontal="centerContinuous"/>
    </xf>
    <xf numFmtId="164" fontId="8" fillId="2" borderId="0" xfId="0" applyNumberFormat="1" applyFont="1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164" fontId="5" fillId="2" borderId="0" xfId="0" applyNumberFormat="1" applyFont="1" applyFill="1" applyBorder="1" applyAlignment="1" applyProtection="1">
      <alignment horizontal="center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9" fillId="0" borderId="12" xfId="0" applyNumberFormat="1" applyFont="1" applyFill="1" applyBorder="1" applyAlignment="1" applyProtection="1">
      <alignment horizontal="center"/>
    </xf>
    <xf numFmtId="3" fontId="8" fillId="0" borderId="3" xfId="0" applyNumberFormat="1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/>
      <protection locked="0"/>
    </xf>
    <xf numFmtId="3" fontId="6" fillId="0" borderId="8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  <protection locked="0"/>
    </xf>
    <xf numFmtId="3" fontId="9" fillId="0" borderId="2" xfId="0" applyNumberFormat="1" applyFont="1" applyFill="1" applyBorder="1" applyAlignment="1" applyProtection="1">
      <protection locked="0"/>
    </xf>
    <xf numFmtId="3" fontId="9" fillId="0" borderId="12" xfId="0" applyNumberFormat="1" applyFont="1" applyFill="1" applyBorder="1" applyAlignment="1" applyProtection="1">
      <alignment horizontal="center"/>
      <protection locked="0"/>
    </xf>
    <xf numFmtId="164" fontId="9" fillId="0" borderId="12" xfId="2" applyNumberFormat="1" applyFont="1" applyFill="1" applyBorder="1" applyAlignment="1" applyProtection="1">
      <alignment horizontal="center"/>
    </xf>
    <xf numFmtId="0" fontId="9" fillId="0" borderId="2" xfId="0" applyFont="1" applyFill="1" applyBorder="1" applyProtection="1">
      <protection locked="0"/>
    </xf>
    <xf numFmtId="164" fontId="9" fillId="0" borderId="3" xfId="2" applyNumberFormat="1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3" fontId="9" fillId="0" borderId="13" xfId="0" applyNumberFormat="1" applyFont="1" applyFill="1" applyBorder="1" applyAlignment="1" applyProtection="1">
      <protection locked="0"/>
    </xf>
    <xf numFmtId="0" fontId="0" fillId="2" borderId="14" xfId="0" applyFill="1" applyBorder="1" applyAlignment="1" applyProtection="1">
      <alignment horizontal="center"/>
    </xf>
    <xf numFmtId="0" fontId="9" fillId="2" borderId="0" xfId="0" applyFont="1" applyFill="1" applyProtection="1"/>
    <xf numFmtId="0" fontId="11" fillId="2" borderId="0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showZeros="0" tabSelected="1" workbookViewId="0"/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62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43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26" t="s">
        <v>96</v>
      </c>
      <c r="B5" s="30"/>
      <c r="C5" s="30"/>
      <c r="D5" s="77"/>
      <c r="E5" s="77"/>
      <c r="F5" s="77"/>
      <c r="G5" s="30"/>
      <c r="H5" s="30"/>
      <c r="I5" s="30"/>
    </row>
    <row r="7" spans="1:9" ht="18" customHeight="1" x14ac:dyDescent="0.25">
      <c r="A7" s="33" t="s">
        <v>46</v>
      </c>
      <c r="B7" s="34"/>
      <c r="C7" s="34"/>
      <c r="D7" s="34"/>
      <c r="E7" s="34"/>
      <c r="F7" s="34"/>
      <c r="G7" s="35"/>
      <c r="H7" s="30"/>
      <c r="I7" s="30"/>
    </row>
    <row r="8" spans="1:9" s="40" customFormat="1" ht="18" customHeight="1" x14ac:dyDescent="0.25">
      <c r="A8" s="3"/>
      <c r="B8" s="36" t="s">
        <v>47</v>
      </c>
      <c r="C8" s="37"/>
      <c r="D8" s="36" t="s">
        <v>8</v>
      </c>
      <c r="E8" s="38"/>
      <c r="F8" s="36" t="s">
        <v>9</v>
      </c>
      <c r="G8" s="39"/>
      <c r="H8" s="36" t="s">
        <v>49</v>
      </c>
      <c r="I8" s="38"/>
    </row>
    <row r="9" spans="1:9" ht="18" customHeight="1" x14ac:dyDescent="0.25">
      <c r="A9" s="41"/>
      <c r="B9" s="42" t="s">
        <v>11</v>
      </c>
      <c r="C9" s="43" t="s">
        <v>36</v>
      </c>
      <c r="D9" s="42" t="str">
        <f>B9</f>
        <v>MWh</v>
      </c>
      <c r="E9" s="43" t="s">
        <v>36</v>
      </c>
      <c r="F9" s="42" t="str">
        <f>D9</f>
        <v>MWh</v>
      </c>
      <c r="G9" s="43" t="s">
        <v>36</v>
      </c>
      <c r="H9" s="42" t="str">
        <f>F9</f>
        <v>MWh</v>
      </c>
      <c r="I9" s="43" t="s">
        <v>35</v>
      </c>
    </row>
    <row r="10" spans="1:9" ht="18" customHeight="1" x14ac:dyDescent="0.25">
      <c r="A10" s="44" t="s">
        <v>13</v>
      </c>
      <c r="B10" s="75">
        <v>100156.287</v>
      </c>
      <c r="C10" s="45">
        <f>IF(B10=0,0,B10/$B$12)</f>
        <v>0.5400396526521235</v>
      </c>
      <c r="D10" s="75">
        <v>133712.29300000001</v>
      </c>
      <c r="E10" s="45">
        <f>IF(D10=0,0,D10/$D$12)</f>
        <v>0.80551046821850025</v>
      </c>
      <c r="F10" s="75">
        <v>105217.776</v>
      </c>
      <c r="G10" s="45">
        <f>IF(F10=0,0,F10/$F$12)</f>
        <v>0.96916361447823984</v>
      </c>
      <c r="H10" s="46">
        <f>IF(B10+D10+F10=0,0,B10+D10+F10)</f>
        <v>339086.35600000003</v>
      </c>
      <c r="I10" s="45">
        <f>IF(H10=0,0,H10/$H$12)</f>
        <v>0.73710660044828102</v>
      </c>
    </row>
    <row r="11" spans="1:9" ht="18" customHeight="1" x14ac:dyDescent="0.25">
      <c r="A11" s="44" t="s">
        <v>15</v>
      </c>
      <c r="B11" s="76">
        <v>85304.7</v>
      </c>
      <c r="C11" s="45">
        <f>IF(B11=0,0,B11/$B$12)</f>
        <v>0.45996034734787644</v>
      </c>
      <c r="D11" s="76">
        <v>32284.671999999999</v>
      </c>
      <c r="E11" s="45">
        <f>IF(D11=0,0,D11/$D$12)</f>
        <v>0.19448953178149975</v>
      </c>
      <c r="F11" s="76">
        <v>3347.7689999999998</v>
      </c>
      <c r="G11" s="45">
        <f>IF(F11=0,0,F11/$F$12)</f>
        <v>3.0836385521760146E-2</v>
      </c>
      <c r="H11" s="46">
        <f>IF(B11+D11+F11=0,0,B11+D11+F11)</f>
        <v>120937.141</v>
      </c>
      <c r="I11" s="45">
        <f>IF(H11=0,0,H11/$H$12)</f>
        <v>0.26289339955171898</v>
      </c>
    </row>
    <row r="12" spans="1:9" ht="18" customHeight="1" x14ac:dyDescent="0.25">
      <c r="A12" s="44" t="s">
        <v>16</v>
      </c>
      <c r="B12" s="47">
        <f>SUM(B10:B11)</f>
        <v>185460.98699999999</v>
      </c>
      <c r="C12" s="48"/>
      <c r="D12" s="47">
        <f>SUM(D10:D11)</f>
        <v>165996.965</v>
      </c>
      <c r="E12" s="48"/>
      <c r="F12" s="47">
        <f>SUM(F10:F11)</f>
        <v>108565.545</v>
      </c>
      <c r="G12" s="48"/>
      <c r="H12" s="47">
        <f>IF(H10+H11=0,0,H10+H11)</f>
        <v>460023.49700000003</v>
      </c>
      <c r="I12" s="49"/>
    </row>
    <row r="13" spans="1:9" ht="18" customHeight="1" x14ac:dyDescent="0.25">
      <c r="A13" s="112" t="str">
        <f>"As the above table shows, "&amp;TEXT(H10,"0,000")&amp; " MWh, or "&amp;TEXT(I10,"0.0%")&amp;" of UI's total load is served by electric suppliers"</f>
        <v>As the above table shows, 339,086 MWh, or 73.7% of UI's total load is served by electric suppliers</v>
      </c>
      <c r="H13" s="32"/>
    </row>
    <row r="14" spans="1:9" ht="18" customHeight="1" x14ac:dyDescent="0.25">
      <c r="A14" s="112" t="str">
        <f>"while "&amp;TEXT(H11,"0,000")&amp;" MHh, or "&amp;TEXT(I11,"0.0%")&amp;" of the load is provided under Standard Service or Last Resort service through UI."</f>
        <v>while 120,937 MHh, or 26.3% of the load is provided under Standard Service or Last Resort service through UI.</v>
      </c>
      <c r="B14" s="51"/>
      <c r="C14" s="52"/>
      <c r="D14" s="51"/>
      <c r="E14" s="52"/>
      <c r="F14" s="53"/>
      <c r="G14" s="54"/>
      <c r="H14" s="32"/>
    </row>
    <row r="15" spans="1:9" ht="13.8" x14ac:dyDescent="0.25">
      <c r="G15" s="54"/>
      <c r="H15" s="32"/>
    </row>
    <row r="16" spans="1:9" ht="18" customHeight="1" x14ac:dyDescent="0.25">
      <c r="A16" s="33" t="s">
        <v>45</v>
      </c>
      <c r="B16" s="34"/>
      <c r="C16" s="34"/>
      <c r="D16" s="34"/>
      <c r="E16" s="34"/>
      <c r="F16" s="34"/>
      <c r="G16" s="55"/>
      <c r="H16" s="29"/>
      <c r="I16" s="30"/>
    </row>
    <row r="17" spans="1:10" ht="18" customHeight="1" x14ac:dyDescent="0.25">
      <c r="A17" s="44"/>
      <c r="B17" s="36" t="s">
        <v>47</v>
      </c>
      <c r="C17" s="56"/>
      <c r="D17" s="36" t="s">
        <v>8</v>
      </c>
      <c r="E17" s="57"/>
      <c r="F17" s="36" t="s">
        <v>9</v>
      </c>
      <c r="G17" s="39"/>
      <c r="H17" s="36" t="s">
        <v>49</v>
      </c>
      <c r="I17" s="38"/>
    </row>
    <row r="18" spans="1:10" ht="18" customHeight="1" x14ac:dyDescent="0.25">
      <c r="A18" s="41"/>
      <c r="B18" s="42" t="s">
        <v>24</v>
      </c>
      <c r="C18" s="43" t="s">
        <v>36</v>
      </c>
      <c r="D18" s="42" t="str">
        <f>B18</f>
        <v>Customers</v>
      </c>
      <c r="E18" s="43" t="s">
        <v>36</v>
      </c>
      <c r="F18" s="42" t="str">
        <f>D18</f>
        <v>Customers</v>
      </c>
      <c r="G18" s="43" t="s">
        <v>36</v>
      </c>
      <c r="H18" s="42" t="str">
        <f>F18</f>
        <v>Customers</v>
      </c>
      <c r="I18" s="43" t="s">
        <v>35</v>
      </c>
    </row>
    <row r="19" spans="1:10" ht="18" customHeight="1" x14ac:dyDescent="0.25">
      <c r="A19" s="44" t="str">
        <f>A10</f>
        <v>Suppliers</v>
      </c>
      <c r="B19" s="75">
        <v>143810</v>
      </c>
      <c r="C19" s="45">
        <f>IF(B19=0,0,B19/$B$21)</f>
        <v>0.49135742571212832</v>
      </c>
      <c r="D19" s="75">
        <v>22783</v>
      </c>
      <c r="E19" s="58">
        <f>IF(D19=0,0,D19/$D$21)</f>
        <v>0.592983004086307</v>
      </c>
      <c r="F19" s="75">
        <v>264</v>
      </c>
      <c r="G19" s="45">
        <f>IF(F19=0,0,F19/$F$21)</f>
        <v>0.93617021276595747</v>
      </c>
      <c r="H19" s="46">
        <f>IF(B19+D19+F19=0,0,B19+D19+F19)</f>
        <v>166857</v>
      </c>
      <c r="I19" s="45">
        <f>IF(H19=0,0,H19/$H$21)</f>
        <v>0.50351859787194231</v>
      </c>
      <c r="J19" s="59"/>
    </row>
    <row r="20" spans="1:10" ht="18" customHeight="1" x14ac:dyDescent="0.25">
      <c r="A20" s="44" t="str">
        <f>A11</f>
        <v>UI</v>
      </c>
      <c r="B20" s="76">
        <v>148869</v>
      </c>
      <c r="C20" s="45">
        <f>IF(B20=0,0,B20/$B$21)</f>
        <v>0.50864257428787174</v>
      </c>
      <c r="D20" s="76">
        <v>15638</v>
      </c>
      <c r="E20" s="58">
        <f>IF(D20=0,0,D20/$D$21)</f>
        <v>0.40701699591369306</v>
      </c>
      <c r="F20" s="76">
        <v>18</v>
      </c>
      <c r="G20" s="45">
        <f>IF(F20=0,0,F20/$F$21)</f>
        <v>6.3829787234042548E-2</v>
      </c>
      <c r="H20" s="46">
        <f>IF(B20+D20+F20=0,0,B20+D20+F20)</f>
        <v>164525</v>
      </c>
      <c r="I20" s="45">
        <f>IF(H20=0,0,H20/$H$21)</f>
        <v>0.49648140212805764</v>
      </c>
    </row>
    <row r="21" spans="1:10" ht="18" customHeight="1" x14ac:dyDescent="0.25">
      <c r="A21" s="44" t="str">
        <f>A12</f>
        <v xml:space="preserve">     Total</v>
      </c>
      <c r="B21" s="47">
        <f>SUM(B19:B20)</f>
        <v>292679</v>
      </c>
      <c r="C21" s="60"/>
      <c r="D21" s="47">
        <f>SUM(D19:D20)</f>
        <v>38421</v>
      </c>
      <c r="E21" s="48"/>
      <c r="F21" s="47">
        <f>SUM(F19:F20)</f>
        <v>282</v>
      </c>
      <c r="G21" s="48"/>
      <c r="H21" s="47">
        <f>IF(H19+H20=0,0,H19+H20)</f>
        <v>331382</v>
      </c>
      <c r="I21" s="49"/>
    </row>
    <row r="22" spans="1:10" ht="18" customHeight="1" x14ac:dyDescent="0.25">
      <c r="G22" s="54"/>
      <c r="H22" s="32"/>
    </row>
    <row r="23" spans="1:10" ht="18" customHeight="1" x14ac:dyDescent="0.25">
      <c r="A23" s="112" t="str">
        <f>"As the above table shows, "&amp;TEXT(H19,"0,000")&amp; " of UI's total customers, or "&amp;TEXT(I19,"0.0%")&amp;" are served by electric suppliers"</f>
        <v>As the above table shows, 166,857 of UI's total customers, or 50.4% are served by electric suppliers</v>
      </c>
      <c r="G23" s="54"/>
      <c r="H23" s="32"/>
    </row>
    <row r="24" spans="1:10" ht="18" customHeight="1" x14ac:dyDescent="0.25">
      <c r="A24" s="112" t="str">
        <f>"while "&amp;TEXT(H20,"0,000")&amp;" or "&amp;TEXT(I20,"0.0%")&amp;" of the customers continue to receive Standard Service or Last Resort service through UI."</f>
        <v>while 164,525 or 49.6% of the customers continue to receive Standard Service or Last Resort service through UI.</v>
      </c>
      <c r="B24" s="61"/>
      <c r="C24" s="61"/>
      <c r="D24" s="61"/>
      <c r="E24" s="61"/>
      <c r="F24" s="62"/>
      <c r="G24" s="63"/>
      <c r="H24" s="32"/>
    </row>
    <row r="25" spans="1:10" ht="18" customHeight="1" x14ac:dyDescent="0.25">
      <c r="B25" s="32"/>
      <c r="C25" s="32"/>
      <c r="D25" s="63"/>
      <c r="E25" s="63"/>
      <c r="F25" s="64"/>
      <c r="G25" s="64"/>
      <c r="H25" s="32"/>
    </row>
    <row r="27" spans="1:10" ht="13.8" x14ac:dyDescent="0.25">
      <c r="A27" s="71" t="s">
        <v>44</v>
      </c>
    </row>
    <row r="28" spans="1:10" ht="13.8" x14ac:dyDescent="0.25">
      <c r="A28" s="71" t="s">
        <v>48</v>
      </c>
    </row>
    <row r="29" spans="1:10" ht="13.8" x14ac:dyDescent="0.25">
      <c r="A29" s="71" t="s">
        <v>87</v>
      </c>
    </row>
    <row r="30" spans="1:10" x14ac:dyDescent="0.25">
      <c r="A30" s="72" t="s">
        <v>33</v>
      </c>
    </row>
    <row r="31" spans="1:10" x14ac:dyDescent="0.25">
      <c r="A31" s="72" t="s">
        <v>40</v>
      </c>
    </row>
    <row r="34" spans="1:1" x14ac:dyDescent="0.25">
      <c r="A34" s="115" t="s">
        <v>97</v>
      </c>
    </row>
  </sheetData>
  <phoneticPr fontId="0" type="noConversion"/>
  <printOptions horizontalCentered="1"/>
  <pageMargins left="0.5" right="0.5" top="0.5" bottom="0.25" header="0" footer="0"/>
  <pageSetup scale="79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showGridLines="0" showZeros="0" workbookViewId="0">
      <selection activeCell="A6" sqref="A6"/>
    </sheetView>
  </sheetViews>
  <sheetFormatPr defaultColWidth="9.109375" defaultRowHeight="13.2" x14ac:dyDescent="0.25"/>
  <cols>
    <col min="1" max="1" width="4.44140625" style="1" customWidth="1"/>
    <col min="2" max="2" width="37.44140625" style="1" bestFit="1" customWidth="1"/>
    <col min="3" max="3" width="14.33203125" style="1" customWidth="1"/>
    <col min="4" max="4" width="13.6640625" style="1" customWidth="1"/>
    <col min="5" max="5" width="11.6640625" style="1" customWidth="1"/>
    <col min="6" max="6" width="16.88671875" style="1" customWidth="1"/>
    <col min="7" max="11" width="9.109375" style="1"/>
    <col min="12" max="16384" width="9.109375" style="3"/>
  </cols>
  <sheetData>
    <row r="1" spans="1:11" s="10" customFormat="1" ht="18" customHeight="1" x14ac:dyDescent="0.25">
      <c r="A1" s="15" t="str">
        <f>'Summary Load Customers '!A1</f>
        <v>The United Illuminating Company</v>
      </c>
      <c r="B1" s="16"/>
      <c r="C1" s="16"/>
      <c r="D1" s="16"/>
      <c r="E1" s="16"/>
      <c r="F1" s="8"/>
      <c r="G1" s="9"/>
      <c r="H1" s="9"/>
      <c r="I1" s="9"/>
      <c r="J1" s="9"/>
      <c r="K1" s="9"/>
    </row>
    <row r="2" spans="1:11" s="10" customFormat="1" ht="18" customHeight="1" x14ac:dyDescent="0.25">
      <c r="A2" s="15" t="s">
        <v>1</v>
      </c>
      <c r="B2" s="16"/>
      <c r="C2" s="16"/>
      <c r="D2" s="16"/>
      <c r="E2" s="16"/>
      <c r="F2" s="8"/>
      <c r="G2" s="9"/>
      <c r="H2" s="9"/>
      <c r="I2" s="9"/>
      <c r="J2" s="9"/>
      <c r="K2" s="9"/>
    </row>
    <row r="3" spans="1:11" s="10" customFormat="1" ht="18" customHeight="1" x14ac:dyDescent="0.25">
      <c r="A3" s="15" t="s">
        <v>2</v>
      </c>
      <c r="B3" s="16"/>
      <c r="C3" s="16"/>
      <c r="D3" s="16"/>
      <c r="E3" s="16"/>
      <c r="F3" s="8"/>
      <c r="G3" s="9"/>
      <c r="H3" s="9"/>
      <c r="I3" s="9"/>
      <c r="J3" s="9"/>
      <c r="K3" s="9"/>
    </row>
    <row r="4" spans="1:11" s="10" customFormat="1" ht="18" customHeight="1" x14ac:dyDescent="0.25">
      <c r="A4" s="11" t="str">
        <f>'Summary Load Customers '!A5</f>
        <v>Data as of September 30, 2012</v>
      </c>
      <c r="B4" s="16"/>
      <c r="C4" s="16"/>
      <c r="D4" s="16"/>
      <c r="E4" s="16"/>
      <c r="F4" s="17"/>
      <c r="G4" s="9"/>
      <c r="H4" s="9"/>
      <c r="I4" s="9"/>
      <c r="J4" s="9"/>
      <c r="K4" s="9"/>
    </row>
    <row r="5" spans="1:11" ht="9" customHeight="1" x14ac:dyDescent="0.25">
      <c r="A5" s="18"/>
      <c r="B5" s="7"/>
      <c r="C5" s="19"/>
      <c r="D5" s="19"/>
      <c r="E5" s="13"/>
      <c r="F5" s="13"/>
    </row>
    <row r="6" spans="1:11" s="10" customFormat="1" ht="18" customHeight="1" x14ac:dyDescent="0.25">
      <c r="A6" s="20"/>
      <c r="B6" s="21"/>
      <c r="C6" s="4" t="s">
        <v>3</v>
      </c>
      <c r="D6" s="14"/>
      <c r="E6" s="14"/>
      <c r="F6" s="22"/>
      <c r="G6" s="9"/>
      <c r="H6" s="9"/>
      <c r="I6" s="9"/>
      <c r="J6" s="9"/>
      <c r="K6" s="9"/>
    </row>
    <row r="7" spans="1:11" ht="26.4" x14ac:dyDescent="0.25">
      <c r="A7" s="23"/>
      <c r="B7" s="5" t="s">
        <v>4</v>
      </c>
      <c r="C7" s="5" t="s">
        <v>5</v>
      </c>
      <c r="D7" s="5" t="s">
        <v>6</v>
      </c>
      <c r="E7" s="5" t="s">
        <v>7</v>
      </c>
      <c r="F7" s="5" t="s">
        <v>41</v>
      </c>
    </row>
    <row r="8" spans="1:11" ht="14.25" customHeight="1" x14ac:dyDescent="0.25">
      <c r="A8" s="23">
        <v>1</v>
      </c>
      <c r="B8" s="24" t="s">
        <v>92</v>
      </c>
      <c r="C8" s="78">
        <v>1437</v>
      </c>
      <c r="D8" s="78">
        <v>210</v>
      </c>
      <c r="E8" s="23">
        <f>IF(SUM(C8:D8)=0,0,SUM(C8:D8))</f>
        <v>1647</v>
      </c>
      <c r="F8" s="25">
        <f t="shared" ref="F8:F48" si="0">IF(E8=0,"",E8/$E$49)</f>
        <v>9.8707276290476275E-3</v>
      </c>
    </row>
    <row r="9" spans="1:11" ht="14.25" customHeight="1" x14ac:dyDescent="0.25">
      <c r="A9" s="23">
        <f>A8+1</f>
        <v>2</v>
      </c>
      <c r="B9" s="24" t="s">
        <v>59</v>
      </c>
      <c r="C9" s="78">
        <v>4675</v>
      </c>
      <c r="D9" s="78">
        <v>135</v>
      </c>
      <c r="E9" s="23">
        <f t="shared" ref="E9:E48" si="1">IF(SUM(C9:D9)=0,0,SUM(C9:D9))</f>
        <v>4810</v>
      </c>
      <c r="F9" s="25">
        <f t="shared" si="0"/>
        <v>2.8827079475239277E-2</v>
      </c>
    </row>
    <row r="10" spans="1:11" ht="14.25" customHeight="1" x14ac:dyDescent="0.25">
      <c r="A10" s="23">
        <v>3</v>
      </c>
      <c r="B10" s="24" t="s">
        <v>58</v>
      </c>
      <c r="C10" s="78"/>
      <c r="D10" s="78">
        <v>0</v>
      </c>
      <c r="E10" s="23">
        <f t="shared" si="1"/>
        <v>0</v>
      </c>
      <c r="F10" s="25" t="str">
        <f t="shared" si="0"/>
        <v/>
      </c>
    </row>
    <row r="11" spans="1:11" ht="14.25" customHeight="1" x14ac:dyDescent="0.25">
      <c r="A11" s="23">
        <v>4</v>
      </c>
      <c r="B11" s="24" t="s">
        <v>10</v>
      </c>
      <c r="C11" s="78">
        <v>2744</v>
      </c>
      <c r="D11" s="78">
        <v>18</v>
      </c>
      <c r="E11" s="23">
        <f t="shared" si="1"/>
        <v>2762</v>
      </c>
      <c r="F11" s="25">
        <f t="shared" si="0"/>
        <v>1.6553096363952368E-2</v>
      </c>
    </row>
    <row r="12" spans="1:11" ht="14.25" customHeight="1" x14ac:dyDescent="0.25">
      <c r="A12" s="23">
        <v>5</v>
      </c>
      <c r="B12" s="24" t="s">
        <v>95</v>
      </c>
      <c r="C12" s="78">
        <v>396</v>
      </c>
      <c r="D12" s="78">
        <v>6</v>
      </c>
      <c r="E12" s="23">
        <f t="shared" si="1"/>
        <v>402</v>
      </c>
      <c r="F12" s="25">
        <f t="shared" si="0"/>
        <v>2.4092486380553409E-3</v>
      </c>
    </row>
    <row r="13" spans="1:11" ht="14.25" customHeight="1" x14ac:dyDescent="0.25">
      <c r="A13" s="23">
        <v>6</v>
      </c>
      <c r="B13" s="24" t="s">
        <v>12</v>
      </c>
      <c r="C13" s="78">
        <v>9099</v>
      </c>
      <c r="D13" s="78">
        <v>1470</v>
      </c>
      <c r="E13" s="23">
        <f t="shared" si="1"/>
        <v>10569</v>
      </c>
      <c r="F13" s="25">
        <f t="shared" si="0"/>
        <v>6.3341663819917654E-2</v>
      </c>
    </row>
    <row r="14" spans="1:11" ht="14.25" customHeight="1" x14ac:dyDescent="0.25">
      <c r="A14" s="23">
        <v>7</v>
      </c>
      <c r="B14" s="24" t="s">
        <v>14</v>
      </c>
      <c r="C14" s="78">
        <v>333</v>
      </c>
      <c r="D14" s="78">
        <v>1530</v>
      </c>
      <c r="E14" s="23">
        <f t="shared" si="1"/>
        <v>1863</v>
      </c>
      <c r="F14" s="25">
        <f t="shared" si="0"/>
        <v>1.1165249285316169E-2</v>
      </c>
    </row>
    <row r="15" spans="1:11" ht="14.25" customHeight="1" x14ac:dyDescent="0.25">
      <c r="A15" s="23">
        <v>8</v>
      </c>
      <c r="B15" s="24" t="s">
        <v>91</v>
      </c>
      <c r="C15" s="78">
        <v>279</v>
      </c>
      <c r="D15" s="78">
        <v>45</v>
      </c>
      <c r="E15" s="23">
        <f t="shared" si="1"/>
        <v>324</v>
      </c>
      <c r="F15" s="25">
        <f t="shared" si="0"/>
        <v>1.9417824844028119E-3</v>
      </c>
    </row>
    <row r="16" spans="1:11" ht="14.25" customHeight="1" x14ac:dyDescent="0.25">
      <c r="A16" s="23">
        <v>9</v>
      </c>
      <c r="B16" s="24" t="s">
        <v>57</v>
      </c>
      <c r="C16" s="78">
        <v>46</v>
      </c>
      <c r="D16" s="78">
        <v>1210</v>
      </c>
      <c r="E16" s="23">
        <f t="shared" si="1"/>
        <v>1256</v>
      </c>
      <c r="F16" s="25">
        <f t="shared" si="0"/>
        <v>7.5274037049689255E-3</v>
      </c>
    </row>
    <row r="17" spans="1:6" ht="14.25" customHeight="1" x14ac:dyDescent="0.25">
      <c r="A17" s="23">
        <v>10</v>
      </c>
      <c r="B17" s="24" t="s">
        <v>17</v>
      </c>
      <c r="C17" s="78">
        <v>18374</v>
      </c>
      <c r="D17" s="78">
        <v>3528</v>
      </c>
      <c r="E17" s="23">
        <f t="shared" si="1"/>
        <v>21902</v>
      </c>
      <c r="F17" s="25">
        <f t="shared" si="0"/>
        <v>0.13126209868330366</v>
      </c>
    </row>
    <row r="18" spans="1:6" ht="14.25" customHeight="1" x14ac:dyDescent="0.25">
      <c r="A18" s="23">
        <v>11</v>
      </c>
      <c r="B18" s="79" t="s">
        <v>54</v>
      </c>
      <c r="C18" s="78">
        <v>6234</v>
      </c>
      <c r="D18" s="78">
        <v>1309</v>
      </c>
      <c r="E18" s="23">
        <f t="shared" si="1"/>
        <v>7543</v>
      </c>
      <c r="F18" s="25">
        <f t="shared" si="0"/>
        <v>4.520637432052596E-2</v>
      </c>
    </row>
    <row r="19" spans="1:6" ht="14.25" customHeight="1" x14ac:dyDescent="0.25">
      <c r="A19" s="23">
        <v>12</v>
      </c>
      <c r="B19" s="24" t="s">
        <v>67</v>
      </c>
      <c r="C19" s="78">
        <v>14236</v>
      </c>
      <c r="D19" s="78">
        <v>1143</v>
      </c>
      <c r="E19" s="23">
        <f t="shared" si="1"/>
        <v>15379</v>
      </c>
      <c r="F19" s="25">
        <f t="shared" si="0"/>
        <v>9.2168743295156924E-2</v>
      </c>
    </row>
    <row r="20" spans="1:6" ht="14.25" customHeight="1" x14ac:dyDescent="0.25">
      <c r="A20" s="23">
        <v>13</v>
      </c>
      <c r="B20" s="79" t="s">
        <v>50</v>
      </c>
      <c r="C20" s="78">
        <v>8605</v>
      </c>
      <c r="D20" s="78">
        <v>841</v>
      </c>
      <c r="E20" s="23">
        <f t="shared" si="1"/>
        <v>9446</v>
      </c>
      <c r="F20" s="25">
        <f t="shared" si="0"/>
        <v>5.6611349838484454E-2</v>
      </c>
    </row>
    <row r="21" spans="1:6" ht="14.25" customHeight="1" x14ac:dyDescent="0.25">
      <c r="A21" s="23">
        <v>14</v>
      </c>
      <c r="B21" s="24" t="s">
        <v>18</v>
      </c>
      <c r="C21" s="78">
        <v>269</v>
      </c>
      <c r="D21" s="78">
        <v>1036</v>
      </c>
      <c r="E21" s="23">
        <f t="shared" si="1"/>
        <v>1305</v>
      </c>
      <c r="F21" s="25">
        <f t="shared" si="0"/>
        <v>7.8210683399557706E-3</v>
      </c>
    </row>
    <row r="22" spans="1:6" ht="14.25" customHeight="1" x14ac:dyDescent="0.25">
      <c r="A22" s="23">
        <v>15</v>
      </c>
      <c r="B22" s="24" t="s">
        <v>19</v>
      </c>
      <c r="C22" s="78">
        <v>22</v>
      </c>
      <c r="D22" s="78">
        <v>116</v>
      </c>
      <c r="E22" s="23">
        <f t="shared" si="1"/>
        <v>138</v>
      </c>
      <c r="F22" s="25">
        <f t="shared" si="0"/>
        <v>8.2705550261601255E-4</v>
      </c>
    </row>
    <row r="23" spans="1:6" ht="14.25" customHeight="1" x14ac:dyDescent="0.25">
      <c r="A23" s="23">
        <v>16</v>
      </c>
      <c r="B23" s="24" t="s">
        <v>66</v>
      </c>
      <c r="C23" s="78">
        <v>64</v>
      </c>
      <c r="D23" s="78">
        <v>33</v>
      </c>
      <c r="E23" s="23">
        <f t="shared" si="1"/>
        <v>97</v>
      </c>
      <c r="F23" s="25">
        <f t="shared" si="0"/>
        <v>5.8133611415763203E-4</v>
      </c>
    </row>
    <row r="24" spans="1:6" ht="14.25" customHeight="1" x14ac:dyDescent="0.25">
      <c r="A24" s="23">
        <v>17</v>
      </c>
      <c r="B24" s="24" t="s">
        <v>20</v>
      </c>
      <c r="C24" s="78">
        <v>48</v>
      </c>
      <c r="D24" s="78">
        <v>517</v>
      </c>
      <c r="E24" s="23">
        <f t="shared" si="1"/>
        <v>565</v>
      </c>
      <c r="F24" s="25">
        <f t="shared" si="0"/>
        <v>3.3861330360728048E-3</v>
      </c>
    </row>
    <row r="25" spans="1:6" ht="14.25" customHeight="1" x14ac:dyDescent="0.25">
      <c r="A25" s="23">
        <v>18</v>
      </c>
      <c r="B25" s="24" t="s">
        <v>65</v>
      </c>
      <c r="C25" s="78">
        <v>1533</v>
      </c>
      <c r="D25" s="78">
        <v>45</v>
      </c>
      <c r="E25" s="23">
        <f t="shared" si="1"/>
        <v>1578</v>
      </c>
      <c r="F25" s="25">
        <f t="shared" si="0"/>
        <v>9.4571998777396218E-3</v>
      </c>
    </row>
    <row r="26" spans="1:6" ht="14.25" customHeight="1" x14ac:dyDescent="0.25">
      <c r="A26" s="23">
        <v>19</v>
      </c>
      <c r="B26" s="24" t="s">
        <v>85</v>
      </c>
      <c r="C26" s="78">
        <v>931</v>
      </c>
      <c r="D26" s="78">
        <v>22</v>
      </c>
      <c r="E26" s="23">
        <f>IF(SUM(C26:D26)=0,0,SUM(C26:D26))</f>
        <v>953</v>
      </c>
      <c r="F26" s="25">
        <f t="shared" si="0"/>
        <v>5.7114774927033325E-3</v>
      </c>
    </row>
    <row r="27" spans="1:6" ht="14.25" customHeight="1" x14ac:dyDescent="0.25">
      <c r="A27" s="23">
        <v>20</v>
      </c>
      <c r="B27" s="24" t="s">
        <v>21</v>
      </c>
      <c r="C27" s="78">
        <v>220</v>
      </c>
      <c r="D27" s="78">
        <v>1580</v>
      </c>
      <c r="E27" s="23">
        <f t="shared" si="1"/>
        <v>1800</v>
      </c>
      <c r="F27" s="25">
        <f t="shared" si="0"/>
        <v>1.0787680468904512E-2</v>
      </c>
    </row>
    <row r="28" spans="1:6" ht="14.25" customHeight="1" x14ac:dyDescent="0.25">
      <c r="A28" s="23">
        <v>21</v>
      </c>
      <c r="B28" s="24" t="s">
        <v>22</v>
      </c>
      <c r="C28" s="78">
        <v>0</v>
      </c>
      <c r="D28" s="78"/>
      <c r="E28" s="23">
        <f t="shared" si="1"/>
        <v>0</v>
      </c>
      <c r="F28" s="25" t="str">
        <f t="shared" si="0"/>
        <v/>
      </c>
    </row>
    <row r="29" spans="1:6" ht="14.25" customHeight="1" x14ac:dyDescent="0.25">
      <c r="A29" s="23">
        <v>22</v>
      </c>
      <c r="B29" s="24" t="s">
        <v>23</v>
      </c>
      <c r="C29" s="78">
        <v>5</v>
      </c>
      <c r="D29" s="78">
        <v>402</v>
      </c>
      <c r="E29" s="23">
        <f t="shared" si="1"/>
        <v>407</v>
      </c>
      <c r="F29" s="25">
        <f t="shared" si="0"/>
        <v>2.439214417135631E-3</v>
      </c>
    </row>
    <row r="30" spans="1:6" ht="14.25" customHeight="1" x14ac:dyDescent="0.25">
      <c r="A30" s="23">
        <v>23</v>
      </c>
      <c r="B30" s="24" t="s">
        <v>86</v>
      </c>
      <c r="C30" s="78">
        <v>0</v>
      </c>
      <c r="D30" s="78">
        <v>46</v>
      </c>
      <c r="E30" s="23">
        <f>IF(SUM(C30:D30)=0,0,SUM(C30:D30))</f>
        <v>46</v>
      </c>
      <c r="F30" s="25">
        <f t="shared" si="0"/>
        <v>2.7568516753867083E-4</v>
      </c>
    </row>
    <row r="31" spans="1:6" ht="14.25" customHeight="1" x14ac:dyDescent="0.25">
      <c r="A31" s="23">
        <v>24</v>
      </c>
      <c r="B31" s="24" t="s">
        <v>94</v>
      </c>
      <c r="C31" s="78">
        <v>14881</v>
      </c>
      <c r="D31" s="78">
        <v>447</v>
      </c>
      <c r="E31" s="23">
        <f t="shared" si="1"/>
        <v>15328</v>
      </c>
      <c r="F31" s="25">
        <f t="shared" si="0"/>
        <v>9.186309234853797E-2</v>
      </c>
    </row>
    <row r="32" spans="1:6" ht="14.25" customHeight="1" x14ac:dyDescent="0.25">
      <c r="A32" s="23">
        <v>25</v>
      </c>
      <c r="B32" s="24" t="s">
        <v>55</v>
      </c>
      <c r="C32" s="78">
        <v>17171</v>
      </c>
      <c r="D32" s="78">
        <v>731</v>
      </c>
      <c r="E32" s="23">
        <f t="shared" si="1"/>
        <v>17902</v>
      </c>
      <c r="F32" s="25">
        <f t="shared" si="0"/>
        <v>0.10728947541907143</v>
      </c>
    </row>
    <row r="33" spans="1:6" ht="14.25" customHeight="1" x14ac:dyDescent="0.25">
      <c r="A33" s="23">
        <v>26</v>
      </c>
      <c r="B33" s="24" t="s">
        <v>64</v>
      </c>
      <c r="C33" s="78">
        <v>2123</v>
      </c>
      <c r="D33" s="78">
        <v>12</v>
      </c>
      <c r="E33" s="23">
        <f>IF(SUM(C33:D33)=0,0,SUM(C33:D33))</f>
        <v>2135</v>
      </c>
      <c r="F33" s="25">
        <f t="shared" si="0"/>
        <v>1.2795387667283963E-2</v>
      </c>
    </row>
    <row r="34" spans="1:6" ht="14.25" customHeight="1" x14ac:dyDescent="0.25">
      <c r="A34" s="23">
        <v>27</v>
      </c>
      <c r="B34" s="24" t="s">
        <v>90</v>
      </c>
      <c r="C34" s="78">
        <v>24</v>
      </c>
      <c r="D34" s="78">
        <v>12</v>
      </c>
      <c r="E34" s="23">
        <f>IF(SUM(C34:D34)=0,0,SUM(C34:D34))</f>
        <v>36</v>
      </c>
      <c r="F34" s="25">
        <f t="shared" si="0"/>
        <v>2.1575360937809023E-4</v>
      </c>
    </row>
    <row r="35" spans="1:6" ht="14.25" customHeight="1" x14ac:dyDescent="0.25">
      <c r="A35" s="23">
        <v>28</v>
      </c>
      <c r="B35" s="24" t="s">
        <v>25</v>
      </c>
      <c r="C35" s="78">
        <v>22482</v>
      </c>
      <c r="D35" s="78">
        <v>1494</v>
      </c>
      <c r="E35" s="23">
        <f t="shared" si="1"/>
        <v>23976</v>
      </c>
      <c r="F35" s="25">
        <f t="shared" si="0"/>
        <v>0.1436919038458081</v>
      </c>
    </row>
    <row r="36" spans="1:6" ht="14.25" customHeight="1" x14ac:dyDescent="0.25">
      <c r="A36" s="23">
        <v>29</v>
      </c>
      <c r="B36" s="24" t="s">
        <v>61</v>
      </c>
      <c r="C36" s="78">
        <v>771</v>
      </c>
      <c r="D36" s="78">
        <v>10</v>
      </c>
      <c r="E36" s="23">
        <f t="shared" si="1"/>
        <v>781</v>
      </c>
      <c r="F36" s="25">
        <f t="shared" si="0"/>
        <v>4.680654692341346E-3</v>
      </c>
    </row>
    <row r="37" spans="1:6" ht="14.25" customHeight="1" x14ac:dyDescent="0.25">
      <c r="A37" s="23">
        <v>30</v>
      </c>
      <c r="B37" s="82" t="s">
        <v>53</v>
      </c>
      <c r="C37" s="78">
        <v>3</v>
      </c>
      <c r="D37" s="78">
        <v>0</v>
      </c>
      <c r="E37" s="23">
        <f t="shared" si="1"/>
        <v>3</v>
      </c>
      <c r="F37" s="25">
        <f t="shared" si="0"/>
        <v>1.7979467448174185E-5</v>
      </c>
    </row>
    <row r="38" spans="1:6" ht="14.25" customHeight="1" x14ac:dyDescent="0.25">
      <c r="A38" s="23">
        <v>31</v>
      </c>
      <c r="B38" s="24" t="s">
        <v>26</v>
      </c>
      <c r="C38" s="78">
        <v>24</v>
      </c>
      <c r="D38" s="78">
        <v>2167</v>
      </c>
      <c r="E38" s="23">
        <f t="shared" si="1"/>
        <v>2191</v>
      </c>
      <c r="F38" s="25">
        <f t="shared" si="0"/>
        <v>1.3131004392983214E-2</v>
      </c>
    </row>
    <row r="39" spans="1:6" ht="14.25" customHeight="1" x14ac:dyDescent="0.25">
      <c r="A39" s="23">
        <v>32</v>
      </c>
      <c r="B39" s="24" t="s">
        <v>63</v>
      </c>
      <c r="C39" s="78">
        <v>2136</v>
      </c>
      <c r="D39" s="78">
        <v>295</v>
      </c>
      <c r="E39" s="23">
        <f>IF(SUM(C39:D39)=0,0,SUM(C39:D39))</f>
        <v>2431</v>
      </c>
      <c r="F39" s="25">
        <f t="shared" si="0"/>
        <v>1.4569361788837148E-2</v>
      </c>
    </row>
    <row r="40" spans="1:6" ht="14.25" customHeight="1" x14ac:dyDescent="0.25">
      <c r="A40" s="23">
        <v>33</v>
      </c>
      <c r="B40" s="24" t="s">
        <v>60</v>
      </c>
      <c r="C40" s="78">
        <v>0</v>
      </c>
      <c r="D40" s="78">
        <v>1</v>
      </c>
      <c r="E40" s="23">
        <f t="shared" si="1"/>
        <v>1</v>
      </c>
      <c r="F40" s="25">
        <f t="shared" si="0"/>
        <v>5.9931558160580619E-6</v>
      </c>
    </row>
    <row r="41" spans="1:6" x14ac:dyDescent="0.25">
      <c r="A41" s="23">
        <v>34</v>
      </c>
      <c r="B41" s="24" t="s">
        <v>56</v>
      </c>
      <c r="C41" s="78">
        <v>4403</v>
      </c>
      <c r="D41" s="78">
        <v>803</v>
      </c>
      <c r="E41" s="23">
        <f t="shared" si="1"/>
        <v>5206</v>
      </c>
      <c r="F41" s="25">
        <f t="shared" si="0"/>
        <v>3.120036917839827E-2</v>
      </c>
    </row>
    <row r="42" spans="1:6" x14ac:dyDescent="0.25">
      <c r="A42" s="23">
        <v>35</v>
      </c>
      <c r="B42" s="24" t="s">
        <v>27</v>
      </c>
      <c r="C42" s="78">
        <v>25</v>
      </c>
      <c r="D42" s="78">
        <v>603</v>
      </c>
      <c r="E42" s="23">
        <f t="shared" si="1"/>
        <v>628</v>
      </c>
      <c r="F42" s="25">
        <f t="shared" si="0"/>
        <v>3.7637018524844627E-3</v>
      </c>
    </row>
    <row r="43" spans="1:6" x14ac:dyDescent="0.25">
      <c r="A43" s="23">
        <v>36</v>
      </c>
      <c r="B43" s="24" t="s">
        <v>93</v>
      </c>
      <c r="C43" s="78"/>
      <c r="D43" s="78">
        <v>15</v>
      </c>
      <c r="E43" s="23">
        <f>IF(SUM(C43:D43)=0,0,SUM(C43:D43))</f>
        <v>15</v>
      </c>
      <c r="F43" s="25">
        <f t="shared" si="0"/>
        <v>8.9897337240870927E-5</v>
      </c>
    </row>
    <row r="44" spans="1:6" x14ac:dyDescent="0.25">
      <c r="A44" s="23">
        <v>37</v>
      </c>
      <c r="B44" s="24" t="s">
        <v>28</v>
      </c>
      <c r="C44" s="78">
        <v>3</v>
      </c>
      <c r="D44" s="78">
        <v>551</v>
      </c>
      <c r="E44" s="23">
        <f t="shared" si="1"/>
        <v>554</v>
      </c>
      <c r="F44" s="25">
        <f t="shared" si="0"/>
        <v>3.320208322096166E-3</v>
      </c>
    </row>
    <row r="45" spans="1:6" x14ac:dyDescent="0.25">
      <c r="A45" s="23">
        <v>38</v>
      </c>
      <c r="B45" s="24" t="s">
        <v>89</v>
      </c>
      <c r="C45" s="78">
        <v>0</v>
      </c>
      <c r="D45" s="78">
        <v>0</v>
      </c>
      <c r="E45" s="23">
        <f>IF(SUM(C45:D45)=0,0,SUM(C45:D45))</f>
        <v>0</v>
      </c>
      <c r="F45" s="25" t="str">
        <f t="shared" si="0"/>
        <v/>
      </c>
    </row>
    <row r="46" spans="1:6" x14ac:dyDescent="0.25">
      <c r="A46" s="23">
        <v>39</v>
      </c>
      <c r="B46" s="79" t="s">
        <v>52</v>
      </c>
      <c r="C46" s="78">
        <v>6140</v>
      </c>
      <c r="D46" s="78">
        <v>157</v>
      </c>
      <c r="E46" s="23">
        <f t="shared" si="1"/>
        <v>6297</v>
      </c>
      <c r="F46" s="25">
        <f t="shared" si="0"/>
        <v>3.7738902173717614E-2</v>
      </c>
    </row>
    <row r="47" spans="1:6" x14ac:dyDescent="0.25">
      <c r="A47" s="23">
        <v>40</v>
      </c>
      <c r="B47" s="79" t="s">
        <v>51</v>
      </c>
      <c r="C47" s="78">
        <v>2871</v>
      </c>
      <c r="D47" s="78">
        <v>365</v>
      </c>
      <c r="E47" s="23">
        <f t="shared" si="1"/>
        <v>3236</v>
      </c>
      <c r="F47" s="25">
        <f t="shared" si="0"/>
        <v>1.9393852220763886E-2</v>
      </c>
    </row>
    <row r="48" spans="1:6" ht="13.8" thickBot="1" x14ac:dyDescent="0.3">
      <c r="A48" s="114">
        <v>41</v>
      </c>
      <c r="B48" s="113" t="s">
        <v>88</v>
      </c>
      <c r="C48" s="80">
        <v>1203</v>
      </c>
      <c r="D48" s="80">
        <v>142</v>
      </c>
      <c r="E48" s="73">
        <f t="shared" si="1"/>
        <v>1345</v>
      </c>
      <c r="F48" s="81">
        <f t="shared" si="0"/>
        <v>8.0607945725980935E-3</v>
      </c>
    </row>
    <row r="49" spans="1:6" ht="13.8" thickTop="1" x14ac:dyDescent="0.25">
      <c r="B49" s="6" t="s">
        <v>29</v>
      </c>
      <c r="C49" s="74">
        <f>IF(SUM(C8:C48)=0,0,SUM(C8:C48))</f>
        <v>143810</v>
      </c>
      <c r="D49" s="74">
        <f>IF(SUM(D8:D48)=0,0,SUM(D8:D48))</f>
        <v>23047</v>
      </c>
      <c r="E49" s="74">
        <f>IF(SUM(E8:E48)=0,0,SUM(E8:E48))</f>
        <v>166857</v>
      </c>
      <c r="F49" s="83">
        <f>IF($E$49=0,0,E49/$E$49)</f>
        <v>1</v>
      </c>
    </row>
    <row r="50" spans="1:6" x14ac:dyDescent="0.25">
      <c r="A50" s="2" t="s">
        <v>33</v>
      </c>
      <c r="B50" s="19"/>
      <c r="C50" s="19"/>
      <c r="D50" s="19"/>
      <c r="E50" s="19"/>
    </row>
    <row r="51" spans="1:6" x14ac:dyDescent="0.25">
      <c r="A51" s="2" t="s">
        <v>38</v>
      </c>
      <c r="D51" s="19"/>
      <c r="E51" s="19"/>
    </row>
    <row r="52" spans="1:6" x14ac:dyDescent="0.25">
      <c r="A52" s="2" t="s">
        <v>39</v>
      </c>
      <c r="C52" s="12"/>
      <c r="D52" s="12"/>
      <c r="E52" s="12"/>
    </row>
    <row r="53" spans="1:6" x14ac:dyDescent="0.25">
      <c r="C53" s="12"/>
      <c r="D53" s="12"/>
      <c r="E53" s="12"/>
    </row>
    <row r="56" spans="1:6" x14ac:dyDescent="0.25">
      <c r="B56" s="1" t="str">
        <f>'Summary Load Customers '!A34</f>
        <v>Dated 10/15/2012</v>
      </c>
    </row>
  </sheetData>
  <phoneticPr fontId="0" type="noConversion"/>
  <printOptions horizontalCentered="1"/>
  <pageMargins left="0.5" right="0.5" top="0.5" bottom="0.25" header="0" footer="0"/>
  <pageSetup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workbookViewId="0"/>
  </sheetViews>
  <sheetFormatPr defaultColWidth="9.109375" defaultRowHeight="13.2" x14ac:dyDescent="0.25"/>
  <cols>
    <col min="1" max="1" width="18.109375" style="3" customWidth="1"/>
    <col min="2" max="2" width="14.33203125" style="3" customWidth="1"/>
    <col min="3" max="3" width="11.6640625" style="3" customWidth="1"/>
    <col min="4" max="4" width="14.33203125" style="3" customWidth="1"/>
    <col min="5" max="5" width="11.6640625" style="3" customWidth="1"/>
    <col min="6" max="6" width="14.33203125" style="3" customWidth="1"/>
    <col min="7" max="7" width="11.6640625" style="3" customWidth="1"/>
    <col min="8" max="8" width="14.33203125" style="3" customWidth="1"/>
    <col min="9" max="9" width="11.6640625" style="3" customWidth="1"/>
    <col min="10" max="16384" width="9.109375" style="3"/>
  </cols>
  <sheetData>
    <row r="1" spans="1:9" s="10" customFormat="1" ht="18" customHeight="1" x14ac:dyDescent="0.25">
      <c r="A1" s="27" t="s">
        <v>0</v>
      </c>
      <c r="B1" s="28"/>
      <c r="C1" s="28"/>
      <c r="D1" s="28"/>
      <c r="E1" s="28"/>
      <c r="F1" s="28"/>
      <c r="G1" s="29"/>
      <c r="H1" s="30"/>
      <c r="I1" s="30"/>
    </row>
    <row r="2" spans="1:9" s="10" customFormat="1" ht="18" customHeight="1" x14ac:dyDescent="0.25">
      <c r="A2" s="27" t="s">
        <v>84</v>
      </c>
      <c r="B2" s="28"/>
      <c r="C2" s="28"/>
      <c r="D2" s="28"/>
      <c r="E2" s="28"/>
      <c r="F2" s="28"/>
      <c r="G2" s="29"/>
      <c r="H2" s="30"/>
      <c r="I2" s="30"/>
    </row>
    <row r="3" spans="1:9" s="10" customFormat="1" ht="18" customHeight="1" x14ac:dyDescent="0.25">
      <c r="A3" s="27" t="s">
        <v>83</v>
      </c>
      <c r="B3" s="28"/>
      <c r="C3" s="28"/>
      <c r="D3" s="28"/>
      <c r="E3" s="28"/>
      <c r="F3" s="28"/>
      <c r="G3" s="29"/>
      <c r="H3" s="30"/>
      <c r="I3" s="30"/>
    </row>
    <row r="4" spans="1:9" s="10" customFormat="1" ht="18" customHeight="1" x14ac:dyDescent="0.25">
      <c r="A4" s="31" t="s">
        <v>2</v>
      </c>
      <c r="B4" s="30"/>
      <c r="C4" s="30"/>
      <c r="D4" s="30"/>
      <c r="E4" s="30"/>
      <c r="F4" s="30"/>
      <c r="G4" s="30"/>
      <c r="H4" s="30"/>
      <c r="I4" s="30"/>
    </row>
    <row r="5" spans="1:9" s="10" customFormat="1" ht="18" customHeight="1" x14ac:dyDescent="0.25">
      <c r="A5" s="11" t="str">
        <f>'Summary Load Customers '!A5</f>
        <v>Data as of September 30, 2012</v>
      </c>
      <c r="B5" s="30"/>
      <c r="C5" s="30"/>
      <c r="D5" s="77"/>
      <c r="E5" s="77"/>
      <c r="F5" s="77"/>
      <c r="G5" s="30"/>
      <c r="H5" s="30"/>
      <c r="I5" s="30"/>
    </row>
    <row r="6" spans="1:9" ht="18" customHeight="1" x14ac:dyDescent="0.25">
      <c r="B6" s="32"/>
      <c r="C6" s="32"/>
      <c r="D6" s="63"/>
      <c r="E6" s="63"/>
      <c r="F6" s="64"/>
      <c r="G6" s="64"/>
      <c r="H6" s="32"/>
    </row>
    <row r="7" spans="1:9" ht="18" customHeight="1" x14ac:dyDescent="0.3">
      <c r="A7" s="65" t="s">
        <v>75</v>
      </c>
      <c r="B7" s="66"/>
      <c r="C7" s="66"/>
      <c r="D7" s="67"/>
      <c r="E7" s="67"/>
      <c r="F7" s="68"/>
      <c r="G7" s="68"/>
      <c r="H7" s="66"/>
      <c r="I7" s="69"/>
    </row>
    <row r="8" spans="1:9" ht="18" customHeight="1" x14ac:dyDescent="0.4">
      <c r="B8" s="32"/>
      <c r="C8" s="32"/>
      <c r="D8" s="63"/>
      <c r="E8" s="63"/>
      <c r="F8" s="70"/>
      <c r="G8" s="70"/>
      <c r="H8" s="32"/>
    </row>
    <row r="9" spans="1:9" ht="18" customHeight="1" x14ac:dyDescent="0.25">
      <c r="A9" s="33" t="s">
        <v>81</v>
      </c>
      <c r="B9" s="34"/>
      <c r="C9" s="34"/>
      <c r="D9" s="34"/>
      <c r="E9" s="34"/>
      <c r="F9" s="34"/>
      <c r="G9" s="55"/>
      <c r="H9" s="29"/>
      <c r="I9" s="30"/>
    </row>
    <row r="10" spans="1:9" ht="18" customHeight="1" x14ac:dyDescent="0.25">
      <c r="A10" s="44"/>
      <c r="B10" s="36" t="s">
        <v>5</v>
      </c>
      <c r="C10" s="56"/>
      <c r="D10" s="36" t="s">
        <v>42</v>
      </c>
      <c r="E10" s="57"/>
      <c r="F10" s="36" t="s">
        <v>49</v>
      </c>
      <c r="G10" s="38"/>
    </row>
    <row r="11" spans="1:9" ht="18" customHeight="1" x14ac:dyDescent="0.25">
      <c r="A11" s="41"/>
      <c r="B11" s="42" t="s">
        <v>24</v>
      </c>
      <c r="C11" s="43" t="s">
        <v>36</v>
      </c>
      <c r="D11" s="42" t="str">
        <f>B11</f>
        <v>Customers</v>
      </c>
      <c r="E11" s="43" t="s">
        <v>36</v>
      </c>
      <c r="F11" s="42" t="str">
        <f>B11</f>
        <v>Customers</v>
      </c>
      <c r="G11" s="43" t="s">
        <v>35</v>
      </c>
    </row>
    <row r="12" spans="1:9" ht="18" customHeight="1" x14ac:dyDescent="0.25">
      <c r="A12" s="44" t="s">
        <v>77</v>
      </c>
      <c r="B12" s="47">
        <f>REC_programs_detail!B22</f>
        <v>4508</v>
      </c>
      <c r="C12" s="48">
        <f>IF(B12=0,0,B12/'Summary Load Customers '!$B$21)</f>
        <v>1.5402539984078119E-2</v>
      </c>
      <c r="D12" s="47">
        <f>REC_programs_detail!C22</f>
        <v>51</v>
      </c>
      <c r="E12" s="48">
        <f>IF(D12=0,0,D12/('Summary Load Customers '!$D$21+'Summary Load Customers '!$F$21))</f>
        <v>1.3177273079606232E-3</v>
      </c>
      <c r="F12" s="47">
        <f>B12+D12</f>
        <v>4559</v>
      </c>
      <c r="G12" s="48">
        <f>IF(F12=0,0,F12/'Summary Load Customers '!$H$21)</f>
        <v>1.3757536619369791E-2</v>
      </c>
    </row>
    <row r="13" spans="1:9" ht="15.75" customHeight="1" x14ac:dyDescent="0.25">
      <c r="G13" s="54"/>
      <c r="H13" s="32"/>
    </row>
    <row r="14" spans="1:9" ht="15.75" customHeight="1" x14ac:dyDescent="0.25">
      <c r="A14" s="112" t="str">
        <f>"As the above table shows, "&amp;TEXT(F12,"0,000")&amp;" of UI's customers, or "&amp;TEXT(G12,"0.0%")&amp;" are participating in the CTCleanEnergyOptions Program."</f>
        <v>As the above table shows, 4,559 of UI's customers, or 1.4% are participating in the CTCleanEnergyOptions Program.</v>
      </c>
      <c r="G14" s="54"/>
      <c r="H14" s="32"/>
    </row>
    <row r="15" spans="1:9" ht="15.75" customHeight="1" x14ac:dyDescent="0.25">
      <c r="G15" s="54"/>
      <c r="H15" s="32"/>
    </row>
    <row r="16" spans="1:9" ht="18" customHeight="1" x14ac:dyDescent="0.25">
      <c r="A16" s="33" t="s">
        <v>76</v>
      </c>
      <c r="B16" s="34"/>
      <c r="C16" s="34"/>
      <c r="D16" s="34"/>
      <c r="E16" s="34"/>
      <c r="F16" s="34"/>
      <c r="G16" s="55"/>
      <c r="H16" s="29"/>
      <c r="I16" s="30"/>
    </row>
    <row r="17" spans="1:9" ht="18" customHeight="1" x14ac:dyDescent="0.25">
      <c r="A17" s="44"/>
      <c r="B17" s="36" t="s">
        <v>5</v>
      </c>
      <c r="C17" s="56"/>
      <c r="D17" s="36" t="s">
        <v>42</v>
      </c>
      <c r="E17" s="57"/>
      <c r="F17" s="36" t="s">
        <v>49</v>
      </c>
      <c r="G17" s="38"/>
    </row>
    <row r="18" spans="1:9" ht="18" customHeight="1" x14ac:dyDescent="0.25">
      <c r="A18" s="41"/>
      <c r="B18" s="42" t="s">
        <v>24</v>
      </c>
      <c r="C18" s="43" t="s">
        <v>36</v>
      </c>
      <c r="D18" s="42" t="str">
        <f>B18</f>
        <v>Customers</v>
      </c>
      <c r="E18" s="43" t="s">
        <v>36</v>
      </c>
      <c r="F18" s="42" t="str">
        <f>B18</f>
        <v>Customers</v>
      </c>
      <c r="G18" s="43" t="s">
        <v>35</v>
      </c>
    </row>
    <row r="19" spans="1:9" ht="18" customHeight="1" x14ac:dyDescent="0.25">
      <c r="A19" s="44" t="s">
        <v>78</v>
      </c>
      <c r="B19" s="47">
        <f>REC_programs_detail!B28</f>
        <v>1089</v>
      </c>
      <c r="C19" s="48">
        <f>IF(B19=0,0,B19/'Summary Load Customers '!$B$21)</f>
        <v>3.7207999207322698E-3</v>
      </c>
      <c r="D19" s="47">
        <f>REC_programs_detail!C28</f>
        <v>66</v>
      </c>
      <c r="E19" s="48">
        <f>IF(D19=0,0,D19/('Summary Load Customers '!$D$21+'Summary Load Customers '!$F$21))</f>
        <v>1.7052941632431594E-3</v>
      </c>
      <c r="F19" s="47">
        <f>B19+D19</f>
        <v>1155</v>
      </c>
      <c r="G19" s="48">
        <f>IF(F19=0,0,F19/'Summary Load Customers '!$H$21)</f>
        <v>3.4854035523957244E-3</v>
      </c>
    </row>
    <row r="20" spans="1:9" ht="18" customHeight="1" x14ac:dyDescent="0.25">
      <c r="B20" s="53"/>
      <c r="C20" s="52"/>
      <c r="D20" s="53"/>
      <c r="E20" s="52"/>
      <c r="F20" s="53"/>
      <c r="G20" s="52"/>
      <c r="H20" s="53"/>
      <c r="I20" s="52"/>
    </row>
    <row r="21" spans="1:9" ht="18" customHeight="1" x14ac:dyDescent="0.25">
      <c r="A21" s="112" t="str">
        <f>"As the above table shows, "&amp;TEXT(F19,"0,000")&amp;" of UI's customers, or "&amp;TEXT(G19,"0.0%")&amp;" are participating in the REC only program."</f>
        <v>As the above table shows, 1,155 of UI's customers, or 0.3% are participating in the REC only program.</v>
      </c>
      <c r="B21" s="53"/>
      <c r="C21" s="52"/>
      <c r="D21" s="53"/>
      <c r="E21" s="52"/>
      <c r="F21" s="53"/>
      <c r="G21" s="52"/>
      <c r="H21" s="53"/>
      <c r="I21" s="52"/>
    </row>
    <row r="22" spans="1:9" ht="13.8" x14ac:dyDescent="0.25">
      <c r="A22" s="50"/>
    </row>
    <row r="23" spans="1:9" ht="13.8" x14ac:dyDescent="0.25">
      <c r="A23" s="33" t="s">
        <v>80</v>
      </c>
      <c r="B23" s="34"/>
      <c r="C23" s="34"/>
      <c r="D23" s="34"/>
      <c r="E23" s="34"/>
      <c r="F23" s="34"/>
      <c r="G23" s="55"/>
      <c r="H23" s="29"/>
      <c r="I23" s="30"/>
    </row>
    <row r="24" spans="1:9" ht="13.8" x14ac:dyDescent="0.25">
      <c r="A24" s="44"/>
      <c r="B24" s="36" t="s">
        <v>5</v>
      </c>
      <c r="C24" s="56"/>
      <c r="D24" s="36" t="s">
        <v>42</v>
      </c>
      <c r="E24" s="57"/>
      <c r="F24" s="36" t="s">
        <v>49</v>
      </c>
      <c r="G24" s="38"/>
    </row>
    <row r="25" spans="1:9" ht="13.8" x14ac:dyDescent="0.25">
      <c r="A25" s="41"/>
      <c r="B25" s="42" t="s">
        <v>24</v>
      </c>
      <c r="C25" s="43" t="s">
        <v>36</v>
      </c>
      <c r="D25" s="42" t="str">
        <f>B25</f>
        <v>Customers</v>
      </c>
      <c r="E25" s="43" t="s">
        <v>36</v>
      </c>
      <c r="F25" s="42" t="str">
        <f>B25</f>
        <v>Customers</v>
      </c>
      <c r="G25" s="43" t="s">
        <v>35</v>
      </c>
    </row>
    <row r="26" spans="1:9" ht="13.8" x14ac:dyDescent="0.25">
      <c r="A26" s="44" t="s">
        <v>79</v>
      </c>
      <c r="B26" s="47">
        <f>B12+B19</f>
        <v>5597</v>
      </c>
      <c r="C26" s="48">
        <f>IF(B26=0,0,B26/'Summary Load Customers '!$B$21)</f>
        <v>1.9123339904810389E-2</v>
      </c>
      <c r="D26" s="47">
        <f>D12+D19</f>
        <v>117</v>
      </c>
      <c r="E26" s="48">
        <f>IF(D26=0,0,D26/('Summary Load Customers '!$D$21+'Summary Load Customers '!$F$21))</f>
        <v>3.0230214712037825E-3</v>
      </c>
      <c r="F26" s="47">
        <f>B26+D26</f>
        <v>5714</v>
      </c>
      <c r="G26" s="48">
        <f>IF(F26=0,0,F26/'Summary Load Customers '!$H$21)</f>
        <v>1.7242940171765517E-2</v>
      </c>
    </row>
    <row r="27" spans="1:9" ht="13.8" x14ac:dyDescent="0.25">
      <c r="G27" s="54"/>
      <c r="H27" s="32"/>
    </row>
    <row r="28" spans="1:9" ht="13.8" x14ac:dyDescent="0.25">
      <c r="A28" s="112" t="str">
        <f>"As the above table shows, "&amp;TEXT(F26,"0,000")&amp;" of UI's customers, or "&amp;TEXT(G26,"0.0%")&amp;" are participating in the combined REC programs."</f>
        <v>As the above table shows, 5,714 of UI's customers, or 1.7% are participating in the combined REC programs.</v>
      </c>
      <c r="G28" s="54"/>
      <c r="H28" s="32"/>
    </row>
    <row r="30" spans="1:9" ht="13.8" x14ac:dyDescent="0.25">
      <c r="A30" s="71" t="s">
        <v>48</v>
      </c>
    </row>
    <row r="31" spans="1:9" ht="13.8" x14ac:dyDescent="0.25">
      <c r="A31" s="71"/>
    </row>
    <row r="32" spans="1:9" ht="13.8" x14ac:dyDescent="0.25">
      <c r="A32" s="71" t="s">
        <v>82</v>
      </c>
    </row>
    <row r="34" spans="1:1" x14ac:dyDescent="0.25">
      <c r="A34" s="72" t="s">
        <v>33</v>
      </c>
    </row>
    <row r="36" spans="1:1" x14ac:dyDescent="0.25">
      <c r="A36" s="3" t="str">
        <f>'Summary Load Customers '!A34</f>
        <v>Dated 10/15/2012</v>
      </c>
    </row>
  </sheetData>
  <phoneticPr fontId="10" type="noConversion"/>
  <pageMargins left="0.75" right="0.75" top="1" bottom="1" header="0.5" footer="0.5"/>
  <pageSetup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showZeros="0" workbookViewId="0">
      <selection activeCell="A5" sqref="A5"/>
    </sheetView>
  </sheetViews>
  <sheetFormatPr defaultColWidth="9.109375" defaultRowHeight="10.199999999999999" x14ac:dyDescent="0.2"/>
  <cols>
    <col min="1" max="1" width="28" style="87" customWidth="1"/>
    <col min="2" max="3" width="19.109375" style="87" customWidth="1"/>
    <col min="4" max="4" width="20.33203125" style="87" customWidth="1"/>
    <col min="5" max="5" width="7.109375" style="87" customWidth="1"/>
    <col min="6" max="6" width="23.33203125" style="87" bestFit="1" customWidth="1"/>
    <col min="7" max="7" width="10.44140625" style="87" customWidth="1"/>
    <col min="8" max="16384" width="9.109375" style="87"/>
  </cols>
  <sheetData>
    <row r="1" spans="1:8" s="86" customFormat="1" x14ac:dyDescent="0.25">
      <c r="A1" s="116" t="str">
        <f>'Summary Load Customers '!A1</f>
        <v>The United Illuminating Company</v>
      </c>
      <c r="B1" s="116"/>
      <c r="C1" s="116"/>
      <c r="D1" s="116"/>
      <c r="E1" s="84"/>
      <c r="F1" s="84"/>
      <c r="G1" s="85"/>
    </row>
    <row r="2" spans="1:8" s="86" customFormat="1" x14ac:dyDescent="0.25">
      <c r="A2" s="116" t="s">
        <v>68</v>
      </c>
      <c r="B2" s="116"/>
      <c r="C2" s="116"/>
      <c r="D2" s="116"/>
      <c r="E2" s="84"/>
      <c r="F2" s="84"/>
      <c r="G2" s="85"/>
    </row>
    <row r="3" spans="1:8" s="86" customFormat="1" x14ac:dyDescent="0.25">
      <c r="A3" s="116" t="s">
        <v>2</v>
      </c>
      <c r="B3" s="116"/>
      <c r="C3" s="116"/>
      <c r="D3" s="116"/>
      <c r="E3" s="84"/>
      <c r="F3" s="84"/>
      <c r="G3" s="85"/>
    </row>
    <row r="4" spans="1:8" s="86" customFormat="1" x14ac:dyDescent="0.25">
      <c r="A4" s="116" t="str">
        <f>'Summary Load Customers '!A5</f>
        <v>Data as of September 30, 2012</v>
      </c>
      <c r="B4" s="116"/>
      <c r="C4" s="116"/>
      <c r="D4" s="116"/>
      <c r="E4" s="84"/>
      <c r="F4" s="84"/>
      <c r="G4" s="85"/>
    </row>
    <row r="5" spans="1:8" x14ac:dyDescent="0.2">
      <c r="C5" s="88"/>
      <c r="D5" s="88"/>
      <c r="E5" s="88"/>
      <c r="F5" s="88"/>
      <c r="G5" s="88"/>
    </row>
    <row r="6" spans="1:8" s="94" customFormat="1" ht="20.399999999999999" x14ac:dyDescent="0.2">
      <c r="A6" s="89" t="s">
        <v>70</v>
      </c>
      <c r="B6" s="90" t="s">
        <v>5</v>
      </c>
      <c r="C6" s="89" t="s">
        <v>6</v>
      </c>
      <c r="D6" s="89" t="s">
        <v>49</v>
      </c>
      <c r="E6" s="91"/>
      <c r="F6" s="91"/>
      <c r="G6" s="92"/>
      <c r="H6" s="93"/>
    </row>
    <row r="7" spans="1:8" x14ac:dyDescent="0.2">
      <c r="A7" s="95" t="s">
        <v>69</v>
      </c>
      <c r="B7" s="96" t="s">
        <v>34</v>
      </c>
      <c r="C7" s="97"/>
      <c r="D7" s="98">
        <f>IF(C7=0,0,C7)</f>
        <v>0</v>
      </c>
      <c r="E7" s="88"/>
      <c r="F7" s="88"/>
      <c r="G7" s="99"/>
      <c r="H7" s="88"/>
    </row>
    <row r="8" spans="1:8" x14ac:dyDescent="0.2">
      <c r="A8" s="95" t="s">
        <v>30</v>
      </c>
      <c r="B8" s="97">
        <v>207</v>
      </c>
      <c r="C8" s="97">
        <v>2</v>
      </c>
      <c r="D8" s="98">
        <f>SUM(B8:C8)</f>
        <v>209</v>
      </c>
      <c r="E8" s="100"/>
      <c r="F8" s="100"/>
      <c r="G8" s="99"/>
      <c r="H8" s="88"/>
    </row>
    <row r="9" spans="1:8" x14ac:dyDescent="0.2">
      <c r="A9" s="95" t="s">
        <v>31</v>
      </c>
      <c r="B9" s="97">
        <v>4227</v>
      </c>
      <c r="C9" s="97">
        <v>48</v>
      </c>
      <c r="D9" s="98">
        <f>SUM(B9:C9)</f>
        <v>4275</v>
      </c>
      <c r="E9" s="101"/>
      <c r="F9" s="102"/>
      <c r="G9" s="99"/>
      <c r="H9" s="88"/>
    </row>
    <row r="10" spans="1:8" x14ac:dyDescent="0.2">
      <c r="A10" s="103" t="s">
        <v>7</v>
      </c>
      <c r="B10" s="104">
        <f>IF(B8+B9=0,0,B8+B9)</f>
        <v>4434</v>
      </c>
      <c r="C10" s="104">
        <f>IF(SUM(C7:C9)=0,0,SUM(C7:C9))</f>
        <v>50</v>
      </c>
      <c r="D10" s="104">
        <f>IF(SUM(D7:D9)=0,0,SUM(D7:D9))</f>
        <v>4484</v>
      </c>
      <c r="E10" s="101"/>
      <c r="F10" s="102"/>
      <c r="G10" s="99"/>
      <c r="H10" s="88"/>
    </row>
    <row r="11" spans="1:8" x14ac:dyDescent="0.2">
      <c r="A11" s="88"/>
      <c r="B11" s="105"/>
      <c r="C11" s="105"/>
      <c r="D11" s="105"/>
      <c r="E11" s="101"/>
      <c r="F11" s="102"/>
      <c r="G11" s="106"/>
      <c r="H11" s="88"/>
    </row>
    <row r="12" spans="1:8" ht="20.399999999999999" x14ac:dyDescent="0.2">
      <c r="A12" s="89" t="s">
        <v>73</v>
      </c>
      <c r="B12" s="89" t="s">
        <v>5</v>
      </c>
      <c r="C12" s="89" t="str">
        <f>C6</f>
        <v>Business</v>
      </c>
      <c r="D12" s="89" t="s">
        <v>49</v>
      </c>
      <c r="E12" s="107"/>
      <c r="F12" s="108"/>
      <c r="G12" s="106"/>
      <c r="H12" s="88"/>
    </row>
    <row r="13" spans="1:8" x14ac:dyDescent="0.2">
      <c r="A13" s="95" t="s">
        <v>69</v>
      </c>
      <c r="B13" s="96" t="s">
        <v>34</v>
      </c>
      <c r="C13" s="97"/>
      <c r="D13" s="98">
        <f>IF(C13=0,0,C13)</f>
        <v>0</v>
      </c>
      <c r="E13" s="88"/>
      <c r="F13" s="88"/>
      <c r="G13" s="106"/>
      <c r="H13" s="88"/>
    </row>
    <row r="14" spans="1:8" x14ac:dyDescent="0.2">
      <c r="A14" s="95" t="s">
        <v>30</v>
      </c>
      <c r="B14" s="97">
        <v>3</v>
      </c>
      <c r="C14" s="97">
        <v>0</v>
      </c>
      <c r="D14" s="98">
        <f>SUM(B14:C14)</f>
        <v>3</v>
      </c>
      <c r="E14" s="100"/>
      <c r="F14" s="100"/>
      <c r="G14" s="99"/>
      <c r="H14" s="88"/>
    </row>
    <row r="15" spans="1:8" x14ac:dyDescent="0.2">
      <c r="A15" s="95" t="s">
        <v>31</v>
      </c>
      <c r="B15" s="97">
        <v>71</v>
      </c>
      <c r="C15" s="97">
        <v>1</v>
      </c>
      <c r="D15" s="98">
        <f>SUM(B15:C15)</f>
        <v>72</v>
      </c>
      <c r="E15" s="101"/>
      <c r="F15" s="102"/>
      <c r="G15" s="99"/>
      <c r="H15" s="88"/>
    </row>
    <row r="16" spans="1:8" x14ac:dyDescent="0.2">
      <c r="A16" s="103" t="str">
        <f>A10</f>
        <v>Total</v>
      </c>
      <c r="B16" s="104">
        <f>IF(B14+B15=0,0,B14+B15)</f>
        <v>74</v>
      </c>
      <c r="C16" s="104">
        <f>IF(SUM(C13:C15)=0,0,SUM(C13:C15))</f>
        <v>1</v>
      </c>
      <c r="D16" s="104">
        <f>IF(SUM(D13:D15)=0,0,SUM(D13:D15))</f>
        <v>75</v>
      </c>
      <c r="E16" s="101"/>
      <c r="F16" s="102"/>
      <c r="G16" s="99"/>
      <c r="H16" s="88"/>
    </row>
    <row r="17" spans="1:8" x14ac:dyDescent="0.2">
      <c r="A17" s="88"/>
      <c r="B17" s="88"/>
      <c r="C17" s="88"/>
      <c r="D17" s="88"/>
      <c r="E17" s="101"/>
      <c r="F17" s="102"/>
      <c r="G17" s="106"/>
      <c r="H17" s="88"/>
    </row>
    <row r="18" spans="1:8" ht="20.399999999999999" x14ac:dyDescent="0.2">
      <c r="A18" s="89" t="s">
        <v>74</v>
      </c>
      <c r="B18" s="89" t="s">
        <v>5</v>
      </c>
      <c r="C18" s="89" t="str">
        <f>C6</f>
        <v>Business</v>
      </c>
      <c r="D18" s="89" t="s">
        <v>49</v>
      </c>
      <c r="E18" s="107"/>
      <c r="F18" s="108"/>
      <c r="G18" s="106"/>
      <c r="H18" s="88"/>
    </row>
    <row r="19" spans="1:8" x14ac:dyDescent="0.2">
      <c r="A19" s="95" t="s">
        <v>69</v>
      </c>
      <c r="B19" s="96" t="s">
        <v>34</v>
      </c>
      <c r="C19" s="109">
        <f t="shared" ref="C19:D21" si="0">IF(C7+C13=0,0,C7+C13)</f>
        <v>0</v>
      </c>
      <c r="D19" s="98">
        <f t="shared" si="0"/>
        <v>0</v>
      </c>
      <c r="E19" s="106"/>
      <c r="F19" s="106"/>
      <c r="G19" s="106"/>
      <c r="H19" s="88"/>
    </row>
    <row r="20" spans="1:8" x14ac:dyDescent="0.2">
      <c r="A20" s="95" t="s">
        <v>30</v>
      </c>
      <c r="B20" s="109">
        <f>IF(B8+B14=0,0,B8+B14)</f>
        <v>210</v>
      </c>
      <c r="C20" s="109">
        <f t="shared" si="0"/>
        <v>2</v>
      </c>
      <c r="D20" s="98">
        <f t="shared" si="0"/>
        <v>212</v>
      </c>
      <c r="E20" s="99"/>
      <c r="F20" s="106"/>
      <c r="G20" s="106"/>
      <c r="H20" s="88"/>
    </row>
    <row r="21" spans="1:8" x14ac:dyDescent="0.2">
      <c r="A21" s="95" t="s">
        <v>31</v>
      </c>
      <c r="B21" s="109">
        <f>IF(B9+B15=0,0,B9+B15)</f>
        <v>4298</v>
      </c>
      <c r="C21" s="109">
        <f t="shared" si="0"/>
        <v>49</v>
      </c>
      <c r="D21" s="98">
        <f t="shared" si="0"/>
        <v>4347</v>
      </c>
      <c r="E21" s="88"/>
      <c r="F21" s="106"/>
      <c r="G21" s="106"/>
      <c r="H21" s="88"/>
    </row>
    <row r="22" spans="1:8" x14ac:dyDescent="0.2">
      <c r="A22" s="103" t="str">
        <f>A10</f>
        <v>Total</v>
      </c>
      <c r="B22" s="104">
        <f>IF(B20+B21=0,0,B20+B21)</f>
        <v>4508</v>
      </c>
      <c r="C22" s="104">
        <f>IF(SUM(C19:C21)=0,0,SUM(C19:C21))</f>
        <v>51</v>
      </c>
      <c r="D22" s="104">
        <f>SUM(D19:D21)</f>
        <v>4559</v>
      </c>
      <c r="E22" s="88"/>
      <c r="F22" s="106"/>
      <c r="G22" s="106"/>
      <c r="H22" s="88"/>
    </row>
    <row r="23" spans="1:8" x14ac:dyDescent="0.2">
      <c r="B23" s="88"/>
      <c r="C23" s="88"/>
      <c r="E23" s="88"/>
      <c r="F23" s="106"/>
      <c r="G23" s="106"/>
      <c r="H23" s="88"/>
    </row>
    <row r="24" spans="1:8" ht="20.399999999999999" x14ac:dyDescent="0.2">
      <c r="A24" s="89" t="s">
        <v>71</v>
      </c>
      <c r="B24" s="89" t="s">
        <v>5</v>
      </c>
      <c r="C24" s="89">
        <f>C17</f>
        <v>0</v>
      </c>
      <c r="D24" s="89" t="s">
        <v>49</v>
      </c>
    </row>
    <row r="25" spans="1:8" x14ac:dyDescent="0.2">
      <c r="A25" s="95" t="s">
        <v>69</v>
      </c>
      <c r="B25" s="96" t="s">
        <v>34</v>
      </c>
      <c r="C25" s="109">
        <f>IF(C13+C19=0,0,C13+C19)</f>
        <v>0</v>
      </c>
      <c r="D25" s="98">
        <f>IF(C25=0,0,C25)</f>
        <v>0</v>
      </c>
    </row>
    <row r="26" spans="1:8" x14ac:dyDescent="0.2">
      <c r="A26" s="95" t="s">
        <v>30</v>
      </c>
      <c r="B26" s="97">
        <v>288</v>
      </c>
      <c r="C26" s="97">
        <v>11</v>
      </c>
      <c r="D26" s="98">
        <f>SUM(B26:C26)</f>
        <v>299</v>
      </c>
    </row>
    <row r="27" spans="1:8" x14ac:dyDescent="0.2">
      <c r="A27" s="95" t="s">
        <v>31</v>
      </c>
      <c r="B27" s="97">
        <v>801</v>
      </c>
      <c r="C27" s="97">
        <v>55</v>
      </c>
      <c r="D27" s="98">
        <f>SUM(B27:C27)</f>
        <v>856</v>
      </c>
    </row>
    <row r="28" spans="1:8" x14ac:dyDescent="0.2">
      <c r="A28" s="103" t="str">
        <f>A22</f>
        <v>Total</v>
      </c>
      <c r="B28" s="104">
        <f>IF(B26+B27=0,0,B26+B27)</f>
        <v>1089</v>
      </c>
      <c r="C28" s="104">
        <f>IF(SUM(C25:C27)=0,0,SUM(C25:C27))</f>
        <v>66</v>
      </c>
      <c r="D28" s="104">
        <f>IF(SUM(D25:D27)=0,0,SUM(D25:D27))</f>
        <v>1155</v>
      </c>
    </row>
    <row r="30" spans="1:8" x14ac:dyDescent="0.2">
      <c r="A30" s="89" t="s">
        <v>72</v>
      </c>
      <c r="B30" s="89" t="s">
        <v>5</v>
      </c>
      <c r="C30" s="89" t="str">
        <f>C18</f>
        <v>Business</v>
      </c>
      <c r="D30" s="89" t="s">
        <v>49</v>
      </c>
    </row>
    <row r="31" spans="1:8" x14ac:dyDescent="0.2">
      <c r="A31" s="95" t="s">
        <v>69</v>
      </c>
      <c r="B31" s="96" t="s">
        <v>34</v>
      </c>
      <c r="C31" s="109">
        <f t="shared" ref="C31:D33" si="1">C19+C25</f>
        <v>0</v>
      </c>
      <c r="D31" s="98">
        <f t="shared" si="1"/>
        <v>0</v>
      </c>
    </row>
    <row r="32" spans="1:8" x14ac:dyDescent="0.2">
      <c r="A32" s="95" t="s">
        <v>30</v>
      </c>
      <c r="B32" s="109">
        <f>B20+B26</f>
        <v>498</v>
      </c>
      <c r="C32" s="109">
        <f t="shared" si="1"/>
        <v>13</v>
      </c>
      <c r="D32" s="98">
        <f t="shared" si="1"/>
        <v>511</v>
      </c>
      <c r="E32" s="88"/>
      <c r="F32" s="88"/>
      <c r="G32" s="88"/>
    </row>
    <row r="33" spans="1:4" x14ac:dyDescent="0.2">
      <c r="A33" s="95" t="s">
        <v>31</v>
      </c>
      <c r="B33" s="109">
        <f>B21+B27</f>
        <v>5099</v>
      </c>
      <c r="C33" s="109">
        <f t="shared" si="1"/>
        <v>104</v>
      </c>
      <c r="D33" s="98">
        <f t="shared" si="1"/>
        <v>5203</v>
      </c>
    </row>
    <row r="34" spans="1:4" x14ac:dyDescent="0.2">
      <c r="A34" s="103" t="str">
        <f>A28</f>
        <v>Total</v>
      </c>
      <c r="B34" s="104">
        <f>IF(B32+B33=0,0,B32+B33)</f>
        <v>5597</v>
      </c>
      <c r="C34" s="104">
        <f>IF(SUM(C31:C33)=0,0,SUM(C31:C33))</f>
        <v>117</v>
      </c>
      <c r="D34" s="104">
        <f>SUM(D31:D33)</f>
        <v>5714</v>
      </c>
    </row>
    <row r="36" spans="1:4" x14ac:dyDescent="0.2">
      <c r="A36" s="110" t="str">
        <f>"In summary, "&amp;TEXT($D$22,"0,000")&amp; " of UI's customers are participating in the CTCleanEnergyOptions Program"</f>
        <v>In summary, 4,559 of UI's customers are participating in the CTCleanEnergyOptions Program</v>
      </c>
    </row>
    <row r="37" spans="1:4" x14ac:dyDescent="0.2">
      <c r="A37" s="110" t="str">
        <f>"In summary, "&amp;TEXT($D$28,"0,000")&amp; " of UI's customers are participating in RECs only with Sterling Planet"</f>
        <v>In summary, 1,155 of UI's customers are participating in RECs only with Sterling Planet</v>
      </c>
    </row>
    <row r="38" spans="1:4" x14ac:dyDescent="0.2">
      <c r="A38" s="110" t="str">
        <f>"In summary, "&amp;TEXT($D$34,"0,000")&amp; " of UI's customers are participating in all REC programs"</f>
        <v>In summary, 5,714 of UI's customers are participating in all REC programs</v>
      </c>
    </row>
    <row r="40" spans="1:4" x14ac:dyDescent="0.2">
      <c r="A40" s="111" t="s">
        <v>37</v>
      </c>
    </row>
    <row r="41" spans="1:4" x14ac:dyDescent="0.2">
      <c r="A41" s="88" t="s">
        <v>32</v>
      </c>
    </row>
    <row r="43" spans="1:4" x14ac:dyDescent="0.2">
      <c r="A43" s="87" t="str">
        <f>'Summary Load Customers '!A34</f>
        <v>Dated 10/15/2012</v>
      </c>
    </row>
  </sheetData>
  <mergeCells count="4">
    <mergeCell ref="A1:D1"/>
    <mergeCell ref="A2:D2"/>
    <mergeCell ref="A4:D4"/>
    <mergeCell ref="A3:D3"/>
  </mergeCells>
  <phoneticPr fontId="10" type="noConversion"/>
  <printOptions horizontalCentered="1"/>
  <pageMargins left="1" right="1" top="0.5" bottom="0.5" header="0" footer="0"/>
  <pageSetup scale="97" orientation="portrait" r:id="rId1"/>
  <headerFooter alignWithMargins="0"/>
  <ignoredErrors>
    <ignoredError sqref="B20:B21 C19 C25 C20:C21 C31 C32:C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 Load Customers </vt:lpstr>
      <vt:lpstr>Suppliers</vt:lpstr>
      <vt:lpstr>Summary REC Customers</vt:lpstr>
      <vt:lpstr>REC_programs_detail</vt:lpstr>
      <vt:lpstr>REC_programs_detail!Print_Area</vt:lpstr>
      <vt:lpstr>'Summary Load Customers '!Print_Area</vt:lpstr>
      <vt:lpstr>Suppliers!Print_Area</vt:lpstr>
    </vt:vector>
  </TitlesOfParts>
  <Company>State of CT - DPUC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James Michaud</cp:lastModifiedBy>
  <cp:lastPrinted>2012-06-20T13:12:45Z</cp:lastPrinted>
  <dcterms:created xsi:type="dcterms:W3CDTF">2009-03-17T13:14:28Z</dcterms:created>
  <dcterms:modified xsi:type="dcterms:W3CDTF">2012-10-15T20:32:43Z</dcterms:modified>
</cp:coreProperties>
</file>