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23064" windowHeight="4836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Suppliers!$B$1:$F$61</definedName>
  </definedNames>
  <calcPr calcId="145621"/>
</workbook>
</file>

<file path=xl/calcChain.xml><?xml version="1.0" encoding="utf-8"?>
<calcChain xmlns="http://schemas.openxmlformats.org/spreadsheetml/2006/main">
  <c r="E27" i="6" l="1"/>
  <c r="E28" i="6"/>
  <c r="E29" i="6"/>
  <c r="E30" i="6"/>
  <c r="E32" i="6"/>
  <c r="E34" i="6"/>
  <c r="E35" i="6"/>
  <c r="E36" i="6"/>
  <c r="E37" i="6"/>
  <c r="E38" i="6"/>
  <c r="E44" i="6"/>
  <c r="E45" i="6"/>
  <c r="E46" i="6"/>
  <c r="E48" i="6"/>
  <c r="E51" i="6"/>
  <c r="E52" i="6"/>
  <c r="E53" i="6"/>
  <c r="E19" i="6"/>
  <c r="E8" i="6"/>
  <c r="E9" i="6"/>
  <c r="E10" i="6"/>
  <c r="E11" i="6"/>
  <c r="E13" i="6"/>
  <c r="E14" i="6"/>
  <c r="E15" i="6"/>
  <c r="E16" i="6"/>
  <c r="E17" i="6"/>
  <c r="E18" i="6"/>
  <c r="E20" i="6"/>
  <c r="E21" i="6"/>
  <c r="E22" i="6"/>
  <c r="E23" i="6"/>
  <c r="E24" i="6"/>
  <c r="E25" i="6"/>
  <c r="E26" i="6"/>
  <c r="E33" i="6"/>
  <c r="E40" i="6"/>
  <c r="E42" i="6"/>
  <c r="E49" i="6"/>
  <c r="B20" i="5"/>
  <c r="C20" i="5"/>
  <c r="B21" i="5"/>
  <c r="B33" i="5" s="1"/>
  <c r="D54" i="6"/>
  <c r="C54" i="6"/>
  <c r="C21" i="5"/>
  <c r="C33" i="5" s="1"/>
  <c r="B32" i="5"/>
  <c r="C32" i="5"/>
  <c r="E47" i="6"/>
  <c r="E39" i="6"/>
  <c r="E50" i="6"/>
  <c r="F50" i="6" s="1"/>
  <c r="E43" i="6"/>
  <c r="E12" i="6"/>
  <c r="F12" i="6" s="1"/>
  <c r="E31" i="6"/>
  <c r="F31" i="6" s="1"/>
  <c r="E41" i="6"/>
  <c r="A5" i="8"/>
  <c r="B28" i="5"/>
  <c r="B19" i="8" s="1"/>
  <c r="F25" i="8"/>
  <c r="F18" i="8"/>
  <c r="F11" i="8"/>
  <c r="A36" i="8"/>
  <c r="D7" i="5"/>
  <c r="D19" i="5" s="1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1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D19" i="8" s="1"/>
  <c r="G19" i="7"/>
  <c r="E19" i="7"/>
  <c r="C11" i="7"/>
  <c r="F41" i="6"/>
  <c r="D28" i="5" l="1"/>
  <c r="A37" i="5" s="1"/>
  <c r="D21" i="5"/>
  <c r="G10" i="7"/>
  <c r="H12" i="7"/>
  <c r="I10" i="7" s="1"/>
  <c r="A13" i="7" s="1"/>
  <c r="E19" i="8"/>
  <c r="H21" i="7"/>
  <c r="I20" i="7" s="1"/>
  <c r="A24" i="7" s="1"/>
  <c r="C20" i="7"/>
  <c r="D33" i="5"/>
  <c r="D16" i="5"/>
  <c r="C34" i="5"/>
  <c r="D10" i="5"/>
  <c r="B22" i="5"/>
  <c r="B12" i="8" s="1"/>
  <c r="C12" i="8" s="1"/>
  <c r="B34" i="5"/>
  <c r="C19" i="8"/>
  <c r="F19" i="8"/>
  <c r="D31" i="5"/>
  <c r="E54" i="6"/>
  <c r="F33" i="6" s="1"/>
  <c r="E10" i="7"/>
  <c r="C22" i="5"/>
  <c r="D12" i="8" s="1"/>
  <c r="D20" i="5"/>
  <c r="D32" i="5" s="1"/>
  <c r="F12" i="8" l="1"/>
  <c r="G12" i="8" s="1"/>
  <c r="A14" i="8" s="1"/>
  <c r="B26" i="8"/>
  <c r="C26" i="8" s="1"/>
  <c r="I11" i="7"/>
  <c r="A14" i="7" s="1"/>
  <c r="F28" i="6"/>
  <c r="F38" i="6"/>
  <c r="F18" i="6"/>
  <c r="F34" i="6"/>
  <c r="F11" i="6"/>
  <c r="I19" i="7"/>
  <c r="A23" i="7" s="1"/>
  <c r="D34" i="5"/>
  <c r="A38" i="5" s="1"/>
  <c r="F27" i="6"/>
  <c r="F8" i="6"/>
  <c r="F40" i="6"/>
  <c r="F29" i="6"/>
  <c r="F53" i="6"/>
  <c r="F17" i="6"/>
  <c r="F26" i="6"/>
  <c r="F22" i="6"/>
  <c r="F35" i="6"/>
  <c r="F15" i="6"/>
  <c r="F20" i="6"/>
  <c r="F9" i="6"/>
  <c r="F37" i="6"/>
  <c r="F47" i="6"/>
  <c r="F44" i="6"/>
  <c r="F16" i="6"/>
  <c r="F25" i="6"/>
  <c r="F24" i="6"/>
  <c r="F54" i="6"/>
  <c r="F43" i="6"/>
  <c r="F48" i="6"/>
  <c r="F19" i="6"/>
  <c r="F49" i="6"/>
  <c r="F46" i="6"/>
  <c r="F51" i="6"/>
  <c r="F32" i="6"/>
  <c r="F13" i="6"/>
  <c r="F21" i="6"/>
  <c r="F10" i="6"/>
  <c r="F45" i="6"/>
  <c r="F39" i="6"/>
  <c r="D22" i="5"/>
  <c r="A36" i="5" s="1"/>
  <c r="F30" i="6"/>
  <c r="F36" i="6"/>
  <c r="F52" i="6"/>
  <c r="F14" i="6"/>
  <c r="F23" i="6"/>
  <c r="F42" i="6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<sst xmlns="http://schemas.openxmlformats.org/spreadsheetml/2006/main" count="168" uniqueCount="103">
  <si>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</si>
  <si>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</si>
  <si>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</si>
  <si>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</si>
  <si>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</si>
  <si>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</si>
  <si>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</si>
  <si>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</si>
  <si>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</si>
  <si>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</si>
  <si>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</si>
  <si>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</si>
  <si>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</si>
  <si>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</si>
  <si>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</si>
  <si>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</si>
  <si>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</si>
  <si>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</si>
  <si>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</si>
  <si>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</si>
  <si>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</si>
  <si>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</si>
  <si>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</si>
  <si>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</si>
  <si>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</si>
  <si>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</si>
  <si>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</si>
  <si>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</si>
  <si>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</si>
  <si>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</si>
  <si>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</si>
  <si>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</si>
  <si>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</si>
  <si>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</si>
  <si>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</si>
  <si>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</si>
  <si>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</si>
  <si>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</si>
  <si>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</si>
  <si>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</si>
  <si>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</si>
  <si>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</si>
  <si>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</si>
  <si>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</si>
  <si>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</si>
  <si>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</si>
  <si>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</si>
  <si>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</si>
  <si>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</si>
  <si>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</si>
  <si>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</si>
  <si>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</si>
  <si>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</si>
  <si>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</si>
  <si>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</si>
  <si>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</si>
  <si>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</si>
  <si>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</si>
  <si>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</si>
  <si>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</si>
  <si>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</si>
  <si>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</si>
  <si>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</si>
  <si>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</si>
  <si>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</si>
  <si>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</si>
  <si>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</si>
  <si>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</si>
  <si>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</si>
  <si>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</si>
  <si>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</si>
  <si>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</si>
  <si>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</si>
  <si>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</si>
  <si>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</si>
  <si>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</si>
  <si>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</si>
  <si>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</si>
  <si>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</si>
  <si>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</si>
  <si>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</si>
  <si>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</si>
  <si>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</si>
  <si>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</si>
  <si>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</si>
  <si>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</si>
  <si>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</si>
  <si>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</si>
  <si>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</si>
  <si>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</si>
  <si>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</si>
  <si>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</si>
  <si>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</si>
  <si>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</si>
  <si>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</si>
  <si>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</si>
  <si>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</si>
  <si>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</si>
  <si>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</si>
  <si>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</si>
  <si>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</si>
  <si>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Data as of July 31, 2013</t>
  </si>
  <si>
    <t>Dated 08/02/2013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</si>
</sst>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101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5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5">
      <c r="A10" s="44" t="s">
        <v>13</v>
      </c>
      <c r="B10" s="75">
        <v>150038</v>
      </c>
      <c r="C10" s="45">
        <f>IF(B10=0,0,B10/$B$12)</f>
        <v>0.53080545246779709</v>
      </c>
      <c r="D10" s="75">
        <v>141444</v>
      </c>
      <c r="E10" s="45">
        <f>IF(D10=0,0,D10/$D$12)</f>
        <v>0.73330360938585482</v>
      </c>
      <c r="F10" s="75">
        <v>156792</v>
      </c>
      <c r="G10" s="45">
        <f>IF(F10=0,0,F10/$F$12)</f>
        <v>0.95821059707877532</v>
      </c>
      <c r="H10" s="46">
        <f>IF(B10+D10+F10=0,0,B10+D10+F10)</f>
        <v>448274</v>
      </c>
      <c r="I10" s="45">
        <f>IF(H10=0,0,H10/$H$12)</f>
        <v>0.70132999153599085</v>
      </c>
    </row>
    <row r="11" spans="1:9" ht="18" customHeight="1" x14ac:dyDescent="0.25">
      <c r="A11" s="44" t="s">
        <v>15</v>
      </c>
      <c r="B11" s="76">
        <v>132623</v>
      </c>
      <c r="C11" s="45">
        <f>IF(B11=0,0,B11/$B$12)</f>
        <v>0.46919454753220291</v>
      </c>
      <c r="D11" s="76">
        <v>51442</v>
      </c>
      <c r="E11" s="45">
        <f>IF(D11=0,0,D11/$D$12)</f>
        <v>0.26669639061414513</v>
      </c>
      <c r="F11" s="76">
        <v>6838</v>
      </c>
      <c r="G11" s="45">
        <f>IF(F11=0,0,F11/$F$12)</f>
        <v>4.1789402921224711E-2</v>
      </c>
      <c r="H11" s="46">
        <f>IF(B11+D11+F11=0,0,B11+D11+F11)</f>
        <v>190903</v>
      </c>
      <c r="I11" s="45">
        <f>IF(H11=0,0,H11/$H$12)</f>
        <v>0.29867000846400921</v>
      </c>
    </row>
    <row r="12" spans="1:9" ht="18" customHeight="1" x14ac:dyDescent="0.25">
      <c r="A12" s="44" t="s">
        <v>16</v>
      </c>
      <c r="B12" s="47">
        <f>SUM(B10:B11)</f>
        <v>282661</v>
      </c>
      <c r="C12" s="48"/>
      <c r="D12" s="47">
        <f>SUM(D10:D11)</f>
        <v>192886</v>
      </c>
      <c r="E12" s="48"/>
      <c r="F12" s="47">
        <f>SUM(F10:F11)</f>
        <v>163630</v>
      </c>
      <c r="G12" s="48"/>
      <c r="H12" s="47">
        <f>IF(H10+H11=0,0,H10+H11)</f>
        <v>639177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448,274 MWh, or 70.1%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190,903 MHh, or 29.9%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5">
      <c r="A19" s="44" t="str">
        <f>A10</f>
        <v>Suppliers</v>
      </c>
      <c r="B19" s="75">
        <v>140411</v>
      </c>
      <c r="C19" s="45">
        <f>IF(B19=0,0,B19/$B$21)</f>
        <v>0.47848518822691505</v>
      </c>
      <c r="D19" s="75">
        <v>21990</v>
      </c>
      <c r="E19" s="58">
        <f>IF(D19=0,0,D19/$D$21)</f>
        <v>0.56986627967243708</v>
      </c>
      <c r="F19" s="75">
        <v>248</v>
      </c>
      <c r="G19" s="45">
        <f>IF(F19=0,0,F19/$F$21)</f>
        <v>0.91176470588235292</v>
      </c>
      <c r="H19" s="46">
        <f>IF(B19+D19+F19=0,0,B19+D19+F19)</f>
        <v>162649</v>
      </c>
      <c r="I19" s="45">
        <f>IF(H19=0,0,H19/$H$21)</f>
        <v>0.48945108317860786</v>
      </c>
      <c r="J19" s="59"/>
    </row>
    <row r="20" spans="1:10" ht="18" customHeight="1" x14ac:dyDescent="0.25">
      <c r="A20" s="44" t="str">
        <f>A11</f>
        <v>UI</v>
      </c>
      <c r="B20" s="76">
        <v>153038</v>
      </c>
      <c r="C20" s="45">
        <f>IF(B20=0,0,B20/$B$21)</f>
        <v>0.5215148117730849</v>
      </c>
      <c r="D20" s="76">
        <v>16598</v>
      </c>
      <c r="E20" s="58">
        <f>IF(D20=0,0,D20/$D$21)</f>
        <v>0.43013372032756297</v>
      </c>
      <c r="F20" s="76">
        <v>24</v>
      </c>
      <c r="G20" s="45">
        <f>IF(F20=0,0,F20/$F$21)</f>
        <v>8.8235294117647065E-2</v>
      </c>
      <c r="H20" s="46">
        <f>IF(B20+D20+F20=0,0,B20+D20+F20)</f>
        <v>169660</v>
      </c>
      <c r="I20" s="45">
        <f>IF(H20=0,0,H20/$H$21)</f>
        <v>0.51054891682139214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293449</v>
      </c>
      <c r="C21" s="60"/>
      <c r="D21" s="47">
        <f>SUM(D19:D20)</f>
        <v>38588</v>
      </c>
      <c r="E21" s="48"/>
      <c r="F21" s="47">
        <f>SUM(F19:F20)</f>
        <v>272</v>
      </c>
      <c r="G21" s="48"/>
      <c r="H21" s="47">
        <f>IF(H19+H20=0,0,H19+H20)</f>
        <v>332309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162,649 of UI's total customers, or 48.9%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169,660 or 51.1%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44</v>
      </c>
    </row>
    <row r="28" spans="1:10" ht="13.8" x14ac:dyDescent="0.25">
      <c r="A28" s="71" t="s">
        <v>48</v>
      </c>
    </row>
    <row r="29" spans="1:10" ht="13.8" x14ac:dyDescent="0.25">
      <c r="A29" s="71" t="s">
        <v>86</v>
      </c>
    </row>
    <row r="30" spans="1:10" x14ac:dyDescent="0.25">
      <c r="A30" s="72" t="s">
        <v>33</v>
      </c>
    </row>
    <row r="31" spans="1:10" x14ac:dyDescent="0.25">
      <c r="A31" s="72" t="s">
        <v>40</v>
      </c>
    </row>
    <row r="34" spans="1:1" x14ac:dyDescent="0.25">
      <c r="A34" s="114" t="s">
        <v>102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showZeros="0" zoomScaleNormal="100" workbookViewId="0"/>
  </sheetViews>
  <sheetFormatPr defaultColWidth="9.109375" defaultRowHeight="13.2" x14ac:dyDescent="0.25"/>
  <cols>
    <col min="1" max="1" width="4.44140625" style="1" customWidth="1"/>
    <col min="2" max="2" width="37.441406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July 31,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5">
      <c r="A8" s="23">
        <v>1</v>
      </c>
      <c r="B8" s="24" t="s">
        <v>98</v>
      </c>
      <c r="C8" s="78">
        <v>56</v>
      </c>
      <c r="D8" s="78">
        <v>18</v>
      </c>
      <c r="E8" s="23">
        <f>IF(SUM(C8:D8)=0,0,SUM(C8:D8))</f>
        <v>74</v>
      </c>
      <c r="F8" s="25">
        <f>IF(E8=0,"",E8/$E$54)</f>
        <v>4.5496744523483085E-4</v>
      </c>
    </row>
    <row r="9" spans="1:11" ht="14.25" customHeight="1" x14ac:dyDescent="0.25">
      <c r="A9" s="23">
        <v>2</v>
      </c>
      <c r="B9" s="24" t="s">
        <v>97</v>
      </c>
      <c r="C9" s="78">
        <v>739</v>
      </c>
      <c r="D9" s="78">
        <v>522</v>
      </c>
      <c r="E9" s="23">
        <f>IF(SUM(C9:D9)=0,0,SUM(C9:D9))</f>
        <v>1261</v>
      </c>
      <c r="F9" s="25">
        <f t="shared" ref="F9:F39" si="0">IF(E9=0,"",E9/$E$54)</f>
        <v>7.7528911951502931E-3</v>
      </c>
    </row>
    <row r="10" spans="1:11" ht="14.25" customHeight="1" x14ac:dyDescent="0.25">
      <c r="A10" s="23">
        <v>3</v>
      </c>
      <c r="B10" s="24" t="s">
        <v>91</v>
      </c>
      <c r="C10" s="78">
        <v>3678</v>
      </c>
      <c r="D10" s="78">
        <v>424</v>
      </c>
      <c r="E10" s="23">
        <f>IF(SUM(C10:D10)=0,0,SUM(C10:D10))</f>
        <v>4102</v>
      </c>
      <c r="F10" s="25">
        <f t="shared" si="0"/>
        <v>2.5219952166936163E-2</v>
      </c>
    </row>
    <row r="11" spans="1:11" ht="14.25" customHeight="1" x14ac:dyDescent="0.25">
      <c r="A11" s="23">
        <v>4</v>
      </c>
      <c r="B11" s="24" t="s">
        <v>59</v>
      </c>
      <c r="C11" s="78">
        <v>4783</v>
      </c>
      <c r="D11" s="78">
        <v>196</v>
      </c>
      <c r="E11" s="23">
        <f t="shared" ref="E11:E53" si="1">IF(SUM(C11:D11)=0,0,SUM(C11:D11))</f>
        <v>4979</v>
      </c>
      <c r="F11" s="25">
        <f t="shared" si="0"/>
        <v>3.0611931213840846E-2</v>
      </c>
    </row>
    <row r="12" spans="1:11" ht="14.25" customHeight="1" x14ac:dyDescent="0.25">
      <c r="A12" s="23">
        <v>5</v>
      </c>
      <c r="B12" s="24" t="s">
        <v>58</v>
      </c>
      <c r="C12" s="78"/>
      <c r="D12" s="78">
        <v>0</v>
      </c>
      <c r="E12" s="23">
        <f t="shared" si="1"/>
        <v>0</v>
      </c>
      <c r="F12" s="25" t="str">
        <f t="shared" si="0"/>
        <v/>
      </c>
    </row>
    <row r="13" spans="1:11" ht="14.25" customHeight="1" x14ac:dyDescent="0.25">
      <c r="A13" s="23">
        <v>6</v>
      </c>
      <c r="B13" s="24" t="s">
        <v>10</v>
      </c>
      <c r="C13" s="78">
        <v>3800</v>
      </c>
      <c r="D13" s="78">
        <v>48</v>
      </c>
      <c r="E13" s="23">
        <f t="shared" si="1"/>
        <v>3848</v>
      </c>
      <c r="F13" s="25">
        <f t="shared" si="0"/>
        <v>2.3658307152211202E-2</v>
      </c>
    </row>
    <row r="14" spans="1:11" ht="14.25" customHeight="1" x14ac:dyDescent="0.25">
      <c r="A14" s="23">
        <v>7</v>
      </c>
      <c r="B14" s="24" t="s">
        <v>12</v>
      </c>
      <c r="C14" s="78">
        <v>8356</v>
      </c>
      <c r="D14" s="78">
        <v>1394</v>
      </c>
      <c r="E14" s="23">
        <f t="shared" si="1"/>
        <v>9750</v>
      </c>
      <c r="F14" s="25">
        <f t="shared" si="0"/>
        <v>5.9945035014048659E-2</v>
      </c>
    </row>
    <row r="15" spans="1:11" ht="14.25" customHeight="1" x14ac:dyDescent="0.25">
      <c r="A15" s="23">
        <v>8</v>
      </c>
      <c r="B15" s="24" t="s">
        <v>14</v>
      </c>
      <c r="C15" s="78">
        <v>397</v>
      </c>
      <c r="D15" s="78">
        <v>1216</v>
      </c>
      <c r="E15" s="23">
        <f t="shared" si="1"/>
        <v>1613</v>
      </c>
      <c r="F15" s="25">
        <f t="shared" si="0"/>
        <v>9.917060664375435E-3</v>
      </c>
    </row>
    <row r="16" spans="1:11" ht="14.25" customHeight="1" x14ac:dyDescent="0.25">
      <c r="A16" s="23">
        <v>9</v>
      </c>
      <c r="B16" s="24" t="s">
        <v>93</v>
      </c>
      <c r="C16" s="78">
        <v>9928</v>
      </c>
      <c r="D16" s="78">
        <v>376</v>
      </c>
      <c r="E16" s="23">
        <f>IF(SUM(C16:D16)=0,0,SUM(C16:D16))</f>
        <v>10304</v>
      </c>
      <c r="F16" s="25">
        <f t="shared" si="0"/>
        <v>6.3351142644590505E-2</v>
      </c>
    </row>
    <row r="17" spans="1:6" ht="14.25" customHeight="1" x14ac:dyDescent="0.25">
      <c r="A17" s="23">
        <v>10</v>
      </c>
      <c r="B17" s="24" t="s">
        <v>90</v>
      </c>
      <c r="C17" s="78">
        <v>299</v>
      </c>
      <c r="D17" s="78">
        <v>101</v>
      </c>
      <c r="E17" s="23">
        <f t="shared" si="1"/>
        <v>400</v>
      </c>
      <c r="F17" s="25">
        <f t="shared" si="0"/>
        <v>2.4592834877558423E-3</v>
      </c>
    </row>
    <row r="18" spans="1:6" ht="14.25" customHeight="1" x14ac:dyDescent="0.25">
      <c r="A18" s="23">
        <v>11</v>
      </c>
      <c r="B18" s="24" t="s">
        <v>57</v>
      </c>
      <c r="C18" s="78">
        <v>48</v>
      </c>
      <c r="D18" s="78">
        <v>1180</v>
      </c>
      <c r="E18" s="23">
        <f t="shared" si="1"/>
        <v>1228</v>
      </c>
      <c r="F18" s="25">
        <f t="shared" si="0"/>
        <v>7.5500003074104359E-3</v>
      </c>
    </row>
    <row r="19" spans="1:6" ht="14.25" customHeight="1" x14ac:dyDescent="0.25">
      <c r="A19" s="23">
        <v>12</v>
      </c>
      <c r="B19" s="24" t="s">
        <v>17</v>
      </c>
      <c r="C19" s="78">
        <v>19272</v>
      </c>
      <c r="D19" s="78">
        <v>3870</v>
      </c>
      <c r="E19" s="23">
        <f t="shared" si="1"/>
        <v>23142</v>
      </c>
      <c r="F19" s="25">
        <f t="shared" si="0"/>
        <v>0.14228184618411427</v>
      </c>
    </row>
    <row r="20" spans="1:6" ht="14.25" customHeight="1" x14ac:dyDescent="0.25">
      <c r="A20" s="23">
        <v>13</v>
      </c>
      <c r="B20" s="79" t="s">
        <v>54</v>
      </c>
      <c r="C20" s="78">
        <v>7487</v>
      </c>
      <c r="D20" s="78">
        <v>975</v>
      </c>
      <c r="E20" s="23">
        <f t="shared" si="1"/>
        <v>8462</v>
      </c>
      <c r="F20" s="25">
        <f t="shared" si="0"/>
        <v>5.2026142183474844E-2</v>
      </c>
    </row>
    <row r="21" spans="1:6" ht="14.25" customHeight="1" x14ac:dyDescent="0.25">
      <c r="A21" s="23">
        <v>14</v>
      </c>
      <c r="B21" s="115" t="s">
        <v>100</v>
      </c>
      <c r="C21" s="78">
        <v>11188</v>
      </c>
      <c r="D21" s="78">
        <v>931</v>
      </c>
      <c r="E21" s="23">
        <f t="shared" si="1"/>
        <v>12119</v>
      </c>
      <c r="F21" s="25">
        <f t="shared" si="0"/>
        <v>7.4510141470282634E-2</v>
      </c>
    </row>
    <row r="22" spans="1:6" ht="14.25" customHeight="1" x14ac:dyDescent="0.25">
      <c r="A22" s="23">
        <v>15</v>
      </c>
      <c r="B22" s="79" t="s">
        <v>50</v>
      </c>
      <c r="C22" s="78">
        <v>5609</v>
      </c>
      <c r="D22" s="78">
        <v>662</v>
      </c>
      <c r="E22" s="23">
        <f t="shared" si="1"/>
        <v>6271</v>
      </c>
      <c r="F22" s="25">
        <f t="shared" si="0"/>
        <v>3.8555416879292218E-2</v>
      </c>
    </row>
    <row r="23" spans="1:6" ht="14.25" customHeight="1" x14ac:dyDescent="0.25">
      <c r="A23" s="23">
        <v>16</v>
      </c>
      <c r="B23" s="24" t="s">
        <v>18</v>
      </c>
      <c r="C23" s="78">
        <v>185</v>
      </c>
      <c r="D23" s="78">
        <v>841</v>
      </c>
      <c r="E23" s="23">
        <f t="shared" si="1"/>
        <v>1026</v>
      </c>
      <c r="F23" s="25">
        <f t="shared" si="0"/>
        <v>6.3080621460937358E-3</v>
      </c>
    </row>
    <row r="24" spans="1:6" ht="14.25" customHeight="1" x14ac:dyDescent="0.25">
      <c r="A24" s="23">
        <v>17</v>
      </c>
      <c r="B24" s="24" t="s">
        <v>19</v>
      </c>
      <c r="C24" s="78">
        <v>12</v>
      </c>
      <c r="D24" s="78">
        <v>82</v>
      </c>
      <c r="E24" s="23">
        <f t="shared" si="1"/>
        <v>94</v>
      </c>
      <c r="F24" s="25">
        <f t="shared" si="0"/>
        <v>5.7793161962262291E-4</v>
      </c>
    </row>
    <row r="25" spans="1:6" ht="14.25" customHeight="1" x14ac:dyDescent="0.25">
      <c r="A25" s="23">
        <v>18</v>
      </c>
      <c r="B25" s="24" t="s">
        <v>66</v>
      </c>
      <c r="C25" s="78">
        <v>589</v>
      </c>
      <c r="D25" s="78">
        <v>115</v>
      </c>
      <c r="E25" s="23">
        <f t="shared" si="1"/>
        <v>704</v>
      </c>
      <c r="F25" s="25">
        <f t="shared" si="0"/>
        <v>4.3283389384502829E-3</v>
      </c>
    </row>
    <row r="26" spans="1:6" ht="14.25" customHeight="1" x14ac:dyDescent="0.25">
      <c r="A26" s="23">
        <v>19</v>
      </c>
      <c r="B26" s="24" t="s">
        <v>20</v>
      </c>
      <c r="C26" s="78">
        <v>0</v>
      </c>
      <c r="D26" s="78">
        <v>117</v>
      </c>
      <c r="E26" s="23">
        <f t="shared" si="1"/>
        <v>117</v>
      </c>
      <c r="F26" s="25">
        <f t="shared" si="0"/>
        <v>7.1934042016858391E-4</v>
      </c>
    </row>
    <row r="27" spans="1:6" ht="14.25" customHeight="1" x14ac:dyDescent="0.25">
      <c r="A27" s="23">
        <v>20</v>
      </c>
      <c r="B27" s="24" t="s">
        <v>99</v>
      </c>
      <c r="C27" s="78">
        <v>97</v>
      </c>
      <c r="D27" s="78">
        <v>2</v>
      </c>
      <c r="E27" s="23">
        <f>IF(SUM(C27:D27)=0,0,SUM(C27:D27))</f>
        <v>99</v>
      </c>
      <c r="F27" s="25">
        <f t="shared" si="0"/>
        <v>6.0867266321957094E-4</v>
      </c>
    </row>
    <row r="28" spans="1:6" ht="14.25" customHeight="1" x14ac:dyDescent="0.25">
      <c r="A28" s="23">
        <v>21</v>
      </c>
      <c r="B28" s="24" t="s">
        <v>65</v>
      </c>
      <c r="C28" s="78">
        <v>1007</v>
      </c>
      <c r="D28" s="78">
        <v>50</v>
      </c>
      <c r="E28" s="23">
        <f t="shared" si="1"/>
        <v>1057</v>
      </c>
      <c r="F28" s="25">
        <f t="shared" si="0"/>
        <v>6.498656616394813E-3</v>
      </c>
    </row>
    <row r="29" spans="1:6" ht="14.25" customHeight="1" x14ac:dyDescent="0.25">
      <c r="A29" s="23">
        <v>22</v>
      </c>
      <c r="B29" s="24" t="s">
        <v>84</v>
      </c>
      <c r="C29" s="78">
        <v>506</v>
      </c>
      <c r="D29" s="78">
        <v>24</v>
      </c>
      <c r="E29" s="23">
        <f>IF(SUM(C29:D29)=0,0,SUM(C29:D29))</f>
        <v>530</v>
      </c>
      <c r="F29" s="25">
        <f t="shared" si="0"/>
        <v>3.258550621276491E-3</v>
      </c>
    </row>
    <row r="30" spans="1:6" ht="14.25" customHeight="1" x14ac:dyDescent="0.25">
      <c r="A30" s="23">
        <v>23</v>
      </c>
      <c r="B30" s="24" t="s">
        <v>21</v>
      </c>
      <c r="C30" s="78">
        <v>222</v>
      </c>
      <c r="D30" s="78">
        <v>1660</v>
      </c>
      <c r="E30" s="23">
        <f t="shared" si="1"/>
        <v>1882</v>
      </c>
      <c r="F30" s="25">
        <f t="shared" si="0"/>
        <v>1.1570928809891239E-2</v>
      </c>
    </row>
    <row r="31" spans="1:6" ht="14.25" customHeight="1" x14ac:dyDescent="0.25">
      <c r="A31" s="23">
        <v>24</v>
      </c>
      <c r="B31" s="24" t="s">
        <v>22</v>
      </c>
      <c r="C31" s="78">
        <v>0</v>
      </c>
      <c r="D31" s="78"/>
      <c r="E31" s="23">
        <f t="shared" si="1"/>
        <v>0</v>
      </c>
      <c r="F31" s="25" t="str">
        <f t="shared" si="0"/>
        <v/>
      </c>
    </row>
    <row r="32" spans="1:6" ht="14.25" customHeight="1" x14ac:dyDescent="0.25">
      <c r="A32" s="23">
        <v>25</v>
      </c>
      <c r="B32" s="24" t="s">
        <v>23</v>
      </c>
      <c r="C32" s="78">
        <v>27</v>
      </c>
      <c r="D32" s="78">
        <v>463</v>
      </c>
      <c r="E32" s="23">
        <f t="shared" si="1"/>
        <v>490</v>
      </c>
      <c r="F32" s="25">
        <f t="shared" si="0"/>
        <v>3.0126222725009068E-3</v>
      </c>
    </row>
    <row r="33" spans="1:6" ht="14.25" customHeight="1" x14ac:dyDescent="0.25">
      <c r="A33" s="23">
        <v>26</v>
      </c>
      <c r="B33" s="24" t="s">
        <v>85</v>
      </c>
      <c r="C33" s="78">
        <v>0</v>
      </c>
      <c r="D33" s="78">
        <v>28</v>
      </c>
      <c r="E33" s="23">
        <f>IF(SUM(C33:D33)=0,0,SUM(C33:D33))</f>
        <v>28</v>
      </c>
      <c r="F33" s="25">
        <f t="shared" si="0"/>
        <v>1.7214984414290897E-4</v>
      </c>
    </row>
    <row r="34" spans="1:6" ht="14.25" customHeight="1" x14ac:dyDescent="0.25">
      <c r="A34" s="23">
        <v>27</v>
      </c>
      <c r="B34" s="24" t="s">
        <v>55</v>
      </c>
      <c r="C34" s="78">
        <v>16843</v>
      </c>
      <c r="D34" s="78">
        <v>637</v>
      </c>
      <c r="E34" s="23">
        <f t="shared" si="1"/>
        <v>17480</v>
      </c>
      <c r="F34" s="25">
        <f t="shared" si="0"/>
        <v>0.10747068841493031</v>
      </c>
    </row>
    <row r="35" spans="1:6" ht="14.25" customHeight="1" x14ac:dyDescent="0.25">
      <c r="A35" s="23">
        <v>28</v>
      </c>
      <c r="B35" s="24" t="s">
        <v>64</v>
      </c>
      <c r="C35" s="78">
        <v>1652</v>
      </c>
      <c r="D35" s="78">
        <v>13</v>
      </c>
      <c r="E35" s="23">
        <f>IF(SUM(C35:D35)=0,0,SUM(C35:D35))</f>
        <v>1665</v>
      </c>
      <c r="F35" s="25">
        <f t="shared" si="0"/>
        <v>1.0236767517783693E-2</v>
      </c>
    </row>
    <row r="36" spans="1:6" ht="14.25" customHeight="1" x14ac:dyDescent="0.25">
      <c r="A36" s="23">
        <v>29</v>
      </c>
      <c r="B36" s="24" t="s">
        <v>89</v>
      </c>
      <c r="C36" s="78">
        <v>80</v>
      </c>
      <c r="D36" s="78">
        <v>21</v>
      </c>
      <c r="E36" s="23">
        <f>IF(SUM(C36:D36)=0,0,SUM(C36:D36))</f>
        <v>101</v>
      </c>
      <c r="F36" s="25">
        <f t="shared" si="0"/>
        <v>6.2096908065835019E-4</v>
      </c>
    </row>
    <row r="37" spans="1:6" ht="14.25" customHeight="1" x14ac:dyDescent="0.25">
      <c r="A37" s="23">
        <v>30</v>
      </c>
      <c r="B37" s="115" t="s">
        <v>95</v>
      </c>
      <c r="C37" s="78">
        <v>187</v>
      </c>
      <c r="D37" s="78">
        <v>7</v>
      </c>
      <c r="E37" s="23">
        <f>IF(SUM(C37:D37)=0,0,SUM(C37:D37))</f>
        <v>194</v>
      </c>
      <c r="F37" s="25">
        <f t="shared" si="0"/>
        <v>1.1927524915615836E-3</v>
      </c>
    </row>
    <row r="38" spans="1:6" ht="14.25" customHeight="1" x14ac:dyDescent="0.25">
      <c r="A38" s="23">
        <v>31</v>
      </c>
      <c r="B38" s="24" t="s">
        <v>25</v>
      </c>
      <c r="C38" s="78">
        <v>19568</v>
      </c>
      <c r="D38" s="78">
        <v>1308</v>
      </c>
      <c r="E38" s="23">
        <f t="shared" si="1"/>
        <v>20876</v>
      </c>
      <c r="F38" s="25">
        <f t="shared" si="0"/>
        <v>0.12835000522597742</v>
      </c>
    </row>
    <row r="39" spans="1:6" ht="14.25" customHeight="1" x14ac:dyDescent="0.25">
      <c r="A39" s="23">
        <v>32</v>
      </c>
      <c r="B39" s="24" t="s">
        <v>61</v>
      </c>
      <c r="C39" s="78">
        <v>1</v>
      </c>
      <c r="D39" s="78">
        <v>0</v>
      </c>
      <c r="E39" s="23">
        <f t="shared" si="1"/>
        <v>1</v>
      </c>
      <c r="F39" s="25">
        <f t="shared" si="0"/>
        <v>6.1482087193896062E-6</v>
      </c>
    </row>
    <row r="40" spans="1:6" ht="14.25" customHeight="1" x14ac:dyDescent="0.25">
      <c r="A40" s="23">
        <v>33</v>
      </c>
      <c r="B40" s="115" t="s">
        <v>96</v>
      </c>
      <c r="C40" s="78">
        <v>1</v>
      </c>
      <c r="D40" s="78">
        <v>46</v>
      </c>
      <c r="E40" s="23">
        <f>IF(SUM(C40:D40)=0,0,SUM(C40:D40))</f>
        <v>47</v>
      </c>
      <c r="F40" s="25">
        <f>IF(E40=0,"",E40/$E$54)</f>
        <v>2.8896580981131146E-4</v>
      </c>
    </row>
    <row r="41" spans="1:6" ht="14.25" customHeight="1" x14ac:dyDescent="0.25">
      <c r="A41" s="23">
        <v>34</v>
      </c>
      <c r="B41" s="82" t="s">
        <v>53</v>
      </c>
      <c r="C41" s="78">
        <v>0</v>
      </c>
      <c r="D41" s="78">
        <v>0</v>
      </c>
      <c r="E41" s="23">
        <f t="shared" si="1"/>
        <v>0</v>
      </c>
      <c r="F41" s="25" t="str">
        <f t="shared" ref="F41:F53" si="2">IF(E41=0,"",E41/$E$54)</f>
        <v/>
      </c>
    </row>
    <row r="42" spans="1:6" ht="14.25" customHeight="1" x14ac:dyDescent="0.25">
      <c r="A42" s="23">
        <v>35</v>
      </c>
      <c r="B42" s="24" t="s">
        <v>26</v>
      </c>
      <c r="C42" s="78">
        <v>21</v>
      </c>
      <c r="D42" s="78">
        <v>2182</v>
      </c>
      <c r="E42" s="23">
        <f t="shared" si="1"/>
        <v>2203</v>
      </c>
      <c r="F42" s="25">
        <f t="shared" si="2"/>
        <v>1.3544503808815302E-2</v>
      </c>
    </row>
    <row r="43" spans="1:6" ht="14.25" customHeight="1" x14ac:dyDescent="0.25">
      <c r="A43" s="23">
        <v>36</v>
      </c>
      <c r="B43" s="24" t="s">
        <v>60</v>
      </c>
      <c r="C43" s="78">
        <v>0</v>
      </c>
      <c r="D43" s="78">
        <v>1</v>
      </c>
      <c r="E43" s="23">
        <f>IF(SUM(C43:D43)=0,0,SUM(C43:D43))</f>
        <v>1</v>
      </c>
      <c r="F43" s="25">
        <f t="shared" si="2"/>
        <v>6.1482087193896062E-6</v>
      </c>
    </row>
    <row r="44" spans="1:6" x14ac:dyDescent="0.25">
      <c r="A44" s="23">
        <v>37</v>
      </c>
      <c r="B44" s="24" t="s">
        <v>63</v>
      </c>
      <c r="C44" s="78">
        <v>1213</v>
      </c>
      <c r="D44" s="78">
        <v>167</v>
      </c>
      <c r="E44" s="23">
        <f>IF(SUM(C44:D44)=0,0,SUM(C44:D44))</f>
        <v>1380</v>
      </c>
      <c r="F44" s="25">
        <f t="shared" si="2"/>
        <v>8.4845280327576558E-3</v>
      </c>
    </row>
    <row r="45" spans="1:6" x14ac:dyDescent="0.25">
      <c r="A45" s="23">
        <v>38</v>
      </c>
      <c r="B45" s="24" t="s">
        <v>56</v>
      </c>
      <c r="C45" s="78">
        <v>9135</v>
      </c>
      <c r="D45" s="78">
        <v>567</v>
      </c>
      <c r="E45" s="23">
        <f t="shared" si="1"/>
        <v>9702</v>
      </c>
      <c r="F45" s="25">
        <f t="shared" si="2"/>
        <v>5.9649920995517955E-2</v>
      </c>
    </row>
    <row r="46" spans="1:6" x14ac:dyDescent="0.25">
      <c r="A46" s="23">
        <v>39</v>
      </c>
      <c r="B46" s="24" t="s">
        <v>27</v>
      </c>
      <c r="C46" s="78">
        <v>24</v>
      </c>
      <c r="D46" s="78">
        <v>606</v>
      </c>
      <c r="E46" s="23">
        <f t="shared" si="1"/>
        <v>630</v>
      </c>
      <c r="F46" s="25">
        <f t="shared" si="2"/>
        <v>3.8733714932154516E-3</v>
      </c>
    </row>
    <row r="47" spans="1:6" x14ac:dyDescent="0.25">
      <c r="A47" s="23">
        <v>40</v>
      </c>
      <c r="B47" s="24" t="s">
        <v>92</v>
      </c>
      <c r="C47" s="78"/>
      <c r="D47" s="78">
        <v>15</v>
      </c>
      <c r="E47" s="23">
        <f>IF(SUM(C47:D47)=0,0,SUM(C47:D47))</f>
        <v>15</v>
      </c>
      <c r="F47" s="25">
        <f t="shared" si="2"/>
        <v>9.2223130790844085E-5</v>
      </c>
    </row>
    <row r="48" spans="1:6" x14ac:dyDescent="0.25">
      <c r="A48" s="23">
        <v>41</v>
      </c>
      <c r="B48" s="24" t="s">
        <v>94</v>
      </c>
      <c r="C48" s="78">
        <v>2328</v>
      </c>
      <c r="D48" s="78">
        <v>58</v>
      </c>
      <c r="E48" s="23">
        <f>IF(SUM(C48:D48)=0,0,SUM(C48:D48))</f>
        <v>2386</v>
      </c>
      <c r="F48" s="25">
        <f t="shared" si="2"/>
        <v>1.4669626004463599E-2</v>
      </c>
    </row>
    <row r="49" spans="1:6" x14ac:dyDescent="0.25">
      <c r="A49" s="23">
        <v>42</v>
      </c>
      <c r="B49" s="24" t="s">
        <v>28</v>
      </c>
      <c r="C49" s="78">
        <v>3</v>
      </c>
      <c r="D49" s="78">
        <v>566</v>
      </c>
      <c r="E49" s="23">
        <f t="shared" si="1"/>
        <v>569</v>
      </c>
      <c r="F49" s="25">
        <f t="shared" si="2"/>
        <v>3.4983307613326857E-3</v>
      </c>
    </row>
    <row r="50" spans="1:6" x14ac:dyDescent="0.25">
      <c r="A50" s="23">
        <v>43</v>
      </c>
      <c r="B50" s="24" t="s">
        <v>88</v>
      </c>
      <c r="C50" s="78">
        <v>0</v>
      </c>
      <c r="D50" s="78">
        <v>0</v>
      </c>
      <c r="E50" s="23">
        <f>IF(SUM(C50:D50)=0,0,SUM(C50:D50))</f>
        <v>0</v>
      </c>
      <c r="F50" s="25" t="str">
        <f t="shared" si="2"/>
        <v/>
      </c>
    </row>
    <row r="51" spans="1:6" x14ac:dyDescent="0.25">
      <c r="A51" s="23">
        <v>44</v>
      </c>
      <c r="B51" s="79" t="s">
        <v>52</v>
      </c>
      <c r="C51" s="78">
        <v>6682</v>
      </c>
      <c r="D51" s="78">
        <v>212</v>
      </c>
      <c r="E51" s="23">
        <f t="shared" si="1"/>
        <v>6894</v>
      </c>
      <c r="F51" s="25">
        <f t="shared" si="2"/>
        <v>4.2385750911471939E-2</v>
      </c>
    </row>
    <row r="52" spans="1:6" x14ac:dyDescent="0.25">
      <c r="A52" s="23">
        <v>45</v>
      </c>
      <c r="B52" s="79" t="s">
        <v>51</v>
      </c>
      <c r="C52" s="78">
        <v>3027</v>
      </c>
      <c r="D52" s="78">
        <v>324</v>
      </c>
      <c r="E52" s="23">
        <f t="shared" si="1"/>
        <v>3351</v>
      </c>
      <c r="F52" s="25">
        <f t="shared" si="2"/>
        <v>2.0602647418674569E-2</v>
      </c>
    </row>
    <row r="53" spans="1:6" ht="13.8" thickBot="1" x14ac:dyDescent="0.3">
      <c r="A53" s="23">
        <v>46</v>
      </c>
      <c r="B53" s="113" t="s">
        <v>87</v>
      </c>
      <c r="C53" s="80">
        <v>1361</v>
      </c>
      <c r="D53" s="80">
        <v>213</v>
      </c>
      <c r="E53" s="73">
        <f t="shared" si="1"/>
        <v>1574</v>
      </c>
      <c r="F53" s="81">
        <f t="shared" si="2"/>
        <v>9.677280524319239E-3</v>
      </c>
    </row>
    <row r="54" spans="1:6" ht="13.8" thickTop="1" x14ac:dyDescent="0.25">
      <c r="B54" s="6" t="s">
        <v>29</v>
      </c>
      <c r="C54" s="74">
        <f>IF(SUM(C8:C53)=0,0,SUM(C8:C53))</f>
        <v>140411</v>
      </c>
      <c r="D54" s="74">
        <f>IF(SUM(D8:D53)=0,0,SUM(D8:D53))</f>
        <v>22238</v>
      </c>
      <c r="E54" s="74">
        <f>IF(SUM(E8:E53)=0,0,SUM(E8:E53))</f>
        <v>162649</v>
      </c>
      <c r="F54" s="83">
        <f>IF($E$54=0,0,E54/$E$54)</f>
        <v>1</v>
      </c>
    </row>
    <row r="55" spans="1:6" x14ac:dyDescent="0.25">
      <c r="A55" s="2" t="s">
        <v>33</v>
      </c>
      <c r="B55" s="19"/>
      <c r="C55" s="19"/>
      <c r="D55" s="19"/>
      <c r="E55" s="19"/>
    </row>
    <row r="56" spans="1:6" x14ac:dyDescent="0.25">
      <c r="A56" s="2" t="s">
        <v>38</v>
      </c>
      <c r="D56" s="19"/>
      <c r="E56" s="19"/>
    </row>
    <row r="57" spans="1:6" x14ac:dyDescent="0.25">
      <c r="A57" s="2" t="s">
        <v>39</v>
      </c>
      <c r="C57" s="12"/>
      <c r="D57" s="12"/>
      <c r="E57" s="12"/>
    </row>
    <row r="58" spans="1:6" x14ac:dyDescent="0.25">
      <c r="C58" s="12"/>
      <c r="D58" s="12"/>
      <c r="E58" s="12"/>
    </row>
    <row r="61" spans="1:6" x14ac:dyDescent="0.25">
      <c r="B61" s="1" t="str">
        <f>'Summary Load Customers '!A34</f>
        <v>Dated 08/02/2013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A8" sqref="A8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83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82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July 31,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74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80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5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5">
      <c r="A12" s="44" t="s">
        <v>76</v>
      </c>
      <c r="B12" s="47">
        <f>REC_programs_detail!B22</f>
        <v>4754</v>
      </c>
      <c r="C12" s="48">
        <f>IF(B12=0,0,B12/'Summary Load Customers '!$B$21)</f>
        <v>1.6200430057693161E-2</v>
      </c>
      <c r="D12" s="47">
        <f>REC_programs_detail!C22</f>
        <v>49</v>
      </c>
      <c r="E12" s="48">
        <f>IF(D12=0,0,D12/('Summary Load Customers '!$D$21+'Summary Load Customers '!$F$21))</f>
        <v>1.2609366958311889E-3</v>
      </c>
      <c r="F12" s="47">
        <f>B12+D12</f>
        <v>4803</v>
      </c>
      <c r="G12" s="48">
        <f>IF(F12=0,0,F12/'Summary Load Customers '!$H$21)</f>
        <v>1.4453415345356279E-2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4,803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75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5">
      <c r="A19" s="44" t="s">
        <v>77</v>
      </c>
      <c r="B19" s="47">
        <f>REC_programs_detail!B28</f>
        <v>1000</v>
      </c>
      <c r="C19" s="48">
        <f>IF(B19=0,0,B19/'Summary Load Customers '!$B$21)</f>
        <v>3.4077471724217835E-3</v>
      </c>
      <c r="D19" s="47">
        <f>REC_programs_detail!C28</f>
        <v>65</v>
      </c>
      <c r="E19" s="48">
        <f>IF(D19=0,0,D19/('Summary Load Customers '!$D$21+'Summary Load Customers '!$F$21))</f>
        <v>1.6726711271230056E-3</v>
      </c>
      <c r="F19" s="47">
        <f>B19+D19</f>
        <v>1065</v>
      </c>
      <c r="G19" s="48">
        <f>IF(F19=0,0,F19/'Summary Load Customers '!$H$21)</f>
        <v>3.2048484994387752E-3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1,065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79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3.8" x14ac:dyDescent="0.25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3.8" x14ac:dyDescent="0.25">
      <c r="A26" s="44" t="s">
        <v>78</v>
      </c>
      <c r="B26" s="47">
        <f>B12+B19</f>
        <v>5754</v>
      </c>
      <c r="C26" s="48">
        <f>IF(B26=0,0,B26/'Summary Load Customers '!$B$21)</f>
        <v>1.9608177230114942E-2</v>
      </c>
      <c r="D26" s="47">
        <f>D12+D19</f>
        <v>114</v>
      </c>
      <c r="E26" s="48">
        <f>IF(D26=0,0,D26/('Summary Load Customers '!$D$21+'Summary Load Customers '!$F$21))</f>
        <v>2.9336078229541943E-3</v>
      </c>
      <c r="F26" s="47">
        <f>B26+D26</f>
        <v>5868</v>
      </c>
      <c r="G26" s="48">
        <f>IF(F26=0,0,F26/'Summary Load Customers '!$H$21)</f>
        <v>1.7658263844795054E-2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5,868 of UI's customers, or 1.8% are participating in the combined REC programs.</v>
      </c>
      <c r="G28" s="54"/>
      <c r="H28" s="32"/>
    </row>
    <row r="30" spans="1:9" ht="13.8" x14ac:dyDescent="0.25">
      <c r="A30" s="71" t="s">
        <v>48</v>
      </c>
    </row>
    <row r="31" spans="1:9" ht="13.8" x14ac:dyDescent="0.25">
      <c r="A31" s="71"/>
    </row>
    <row r="32" spans="1:9" ht="13.8" x14ac:dyDescent="0.25">
      <c r="A32" s="71" t="s">
        <v>81</v>
      </c>
    </row>
    <row r="34" spans="1:1" x14ac:dyDescent="0.25">
      <c r="A34" s="72" t="s">
        <v>33</v>
      </c>
    </row>
    <row r="36" spans="1:1" x14ac:dyDescent="0.25">
      <c r="A36" s="3" t="str">
        <f>'Summary Load Customers '!A34</f>
        <v>Dated 08/02/2013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C27" sqref="C27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67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July 31,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69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68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198</v>
      </c>
      <c r="C8" s="97">
        <v>2</v>
      </c>
      <c r="D8" s="98">
        <f>SUM(B8:C8)</f>
        <v>200</v>
      </c>
      <c r="E8" s="100"/>
      <c r="F8" s="100"/>
      <c r="G8" s="99"/>
      <c r="H8" s="88"/>
    </row>
    <row r="9" spans="1:8" x14ac:dyDescent="0.2">
      <c r="A9" s="95" t="s">
        <v>31</v>
      </c>
      <c r="B9" s="97">
        <v>3957</v>
      </c>
      <c r="C9" s="97">
        <v>46</v>
      </c>
      <c r="D9" s="98">
        <f>SUM(B9:C9)</f>
        <v>4003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4155</v>
      </c>
      <c r="C10" s="104">
        <f>IF(SUM(C7:C9)=0,0,SUM(C7:C9))</f>
        <v>48</v>
      </c>
      <c r="D10" s="104">
        <f>IF(SUM(D7:D9)=0,0,SUM(D7:D9))</f>
        <v>4203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72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68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596</v>
      </c>
      <c r="C15" s="97">
        <v>1</v>
      </c>
      <c r="D15" s="98">
        <f>SUM(B15:C15)</f>
        <v>597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599</v>
      </c>
      <c r="C16" s="104">
        <f>IF(SUM(C13:C15)=0,0,SUM(C13:C15))</f>
        <v>1</v>
      </c>
      <c r="D16" s="104">
        <f>IF(SUM(D13:D15)=0,0,SUM(D13:D15))</f>
        <v>600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73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68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201</v>
      </c>
      <c r="C20" s="109">
        <f t="shared" si="0"/>
        <v>2</v>
      </c>
      <c r="D20" s="98">
        <f t="shared" si="0"/>
        <v>203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4553</v>
      </c>
      <c r="C21" s="109">
        <f t="shared" si="0"/>
        <v>47</v>
      </c>
      <c r="D21" s="98">
        <f t="shared" si="0"/>
        <v>4600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4754</v>
      </c>
      <c r="C22" s="104">
        <f>IF(SUM(C19:C21)=0,0,SUM(C19:C21))</f>
        <v>49</v>
      </c>
      <c r="D22" s="104">
        <f>SUM(D19:D21)</f>
        <v>4803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70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68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268</v>
      </c>
      <c r="C26" s="97">
        <v>11</v>
      </c>
      <c r="D26" s="98">
        <f>SUM(B26:C26)</f>
        <v>279</v>
      </c>
    </row>
    <row r="27" spans="1:8" x14ac:dyDescent="0.2">
      <c r="A27" s="95" t="s">
        <v>31</v>
      </c>
      <c r="B27" s="97">
        <v>732</v>
      </c>
      <c r="C27" s="97">
        <v>54</v>
      </c>
      <c r="D27" s="98">
        <f>SUM(B27:C27)</f>
        <v>786</v>
      </c>
    </row>
    <row r="28" spans="1:8" x14ac:dyDescent="0.2">
      <c r="A28" s="103" t="str">
        <f>A22</f>
        <v>Total</v>
      </c>
      <c r="B28" s="104">
        <f>IF(B26+B27=0,0,B26+B27)</f>
        <v>1000</v>
      </c>
      <c r="C28" s="104">
        <f>IF(SUM(C25:C27)=0,0,SUM(C25:C27))</f>
        <v>65</v>
      </c>
      <c r="D28" s="104">
        <f>IF(SUM(D25:D27)=0,0,SUM(D25:D27))</f>
        <v>1065</v>
      </c>
    </row>
    <row r="30" spans="1:8" x14ac:dyDescent="0.2">
      <c r="A30" s="89" t="s">
        <v>71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68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469</v>
      </c>
      <c r="C32" s="109">
        <f t="shared" si="1"/>
        <v>13</v>
      </c>
      <c r="D32" s="98">
        <f t="shared" si="1"/>
        <v>482</v>
      </c>
      <c r="E32" s="88"/>
      <c r="F32" s="88"/>
      <c r="G32" s="88"/>
    </row>
    <row r="33" spans="1:4" x14ac:dyDescent="0.2">
      <c r="A33" s="95" t="s">
        <v>31</v>
      </c>
      <c r="B33" s="109">
        <f>B21+B27</f>
        <v>5285</v>
      </c>
      <c r="C33" s="109">
        <f t="shared" si="1"/>
        <v>101</v>
      </c>
      <c r="D33" s="98">
        <f t="shared" si="1"/>
        <v>5386</v>
      </c>
    </row>
    <row r="34" spans="1:4" x14ac:dyDescent="0.2">
      <c r="A34" s="103" t="str">
        <f>A28</f>
        <v>Total</v>
      </c>
      <c r="B34" s="104">
        <f>IF(B32+B33=0,0,B32+B33)</f>
        <v>5754</v>
      </c>
      <c r="C34" s="104">
        <f>IF(SUM(C31:C33)=0,0,SUM(C31:C33))</f>
        <v>114</v>
      </c>
      <c r="D34" s="104">
        <f>SUM(D31:D33)</f>
        <v>5868</v>
      </c>
    </row>
    <row r="36" spans="1:4" x14ac:dyDescent="0.2">
      <c r="A36" s="110" t="str">
        <f>"In summary, "&amp;TEXT($D$22,"0,000")&amp; " of UI's customers are participating in the CTCleanEnergyOptions Program"</f>
        <v>In summary, 4,803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1,065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5,868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08/02/2013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2013-08-02T19:28:29Z</dcterms:modified>
</cp:coreProperties>
</file>