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1520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Suppliers!$B$1:$F$63</definedName>
  </definedNames>
  <calcPr calcId="145621"/>
</workbook>
</file>

<file path=xl/calcChain.xml><?xml version="1.0" encoding="utf-8"?>
<calcChain xmlns="http://schemas.openxmlformats.org/spreadsheetml/2006/main">
  <c r="E33" i="6" l="1"/>
  <c r="E11" i="6" l="1"/>
  <c r="E27" i="6" l="1"/>
  <c r="E28" i="6"/>
  <c r="E29" i="6"/>
  <c r="E30" i="6"/>
  <c r="E32" i="6"/>
  <c r="E37" i="6"/>
  <c r="E38" i="6"/>
  <c r="E39" i="6"/>
  <c r="E40" i="6"/>
  <c r="E41" i="6"/>
  <c r="E46" i="6"/>
  <c r="E47" i="6"/>
  <c r="E48" i="6"/>
  <c r="E50" i="6"/>
  <c r="E53" i="6"/>
  <c r="E54" i="6"/>
  <c r="E55" i="6"/>
  <c r="E20" i="6"/>
  <c r="E8" i="6"/>
  <c r="E9" i="6"/>
  <c r="E10" i="6"/>
  <c r="E12" i="6"/>
  <c r="E14" i="6"/>
  <c r="E15" i="6"/>
  <c r="E17" i="6"/>
  <c r="E16" i="6"/>
  <c r="E18" i="6"/>
  <c r="E19" i="6"/>
  <c r="E21" i="6"/>
  <c r="E22" i="6"/>
  <c r="E23" i="6"/>
  <c r="E35" i="6"/>
  <c r="E24" i="6"/>
  <c r="E25" i="6"/>
  <c r="E26" i="6"/>
  <c r="E34" i="6"/>
  <c r="E43" i="6"/>
  <c r="E36" i="6"/>
  <c r="E51" i="6"/>
  <c r="B20" i="5"/>
  <c r="C20" i="5"/>
  <c r="B21" i="5"/>
  <c r="B33" i="5" s="1"/>
  <c r="D56" i="6"/>
  <c r="C56" i="6"/>
  <c r="C21" i="5"/>
  <c r="C33" i="5" s="1"/>
  <c r="B32" i="5"/>
  <c r="C32" i="5"/>
  <c r="E49" i="6"/>
  <c r="E42" i="6"/>
  <c r="E52" i="6"/>
  <c r="F52" i="6" s="1"/>
  <c r="E45" i="6"/>
  <c r="E13" i="6"/>
  <c r="F13" i="6" s="1"/>
  <c r="E31" i="6"/>
  <c r="F31" i="6" s="1"/>
  <c r="E44" i="6"/>
  <c r="A5" i="8"/>
  <c r="B28" i="5"/>
  <c r="B19" i="8" s="1"/>
  <c r="F25" i="8"/>
  <c r="F18" i="8"/>
  <c r="F11" i="8"/>
  <c r="A36" i="8"/>
  <c r="D7" i="5"/>
  <c r="D19" i="5" s="1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F44" i="6"/>
  <c r="E19" i="7" l="1"/>
  <c r="C11" i="7"/>
  <c r="G19" i="7"/>
  <c r="D28" i="5"/>
  <c r="A37" i="5" s="1"/>
  <c r="D21" i="5"/>
  <c r="G10" i="7"/>
  <c r="H12" i="7"/>
  <c r="I10" i="7" s="1"/>
  <c r="A13" i="7" s="1"/>
  <c r="E19" i="8"/>
  <c r="H21" i="7"/>
  <c r="I20" i="7" s="1"/>
  <c r="A24" i="7" s="1"/>
  <c r="C20" i="7"/>
  <c r="D33" i="5"/>
  <c r="D16" i="5"/>
  <c r="C34" i="5"/>
  <c r="D10" i="5"/>
  <c r="B22" i="5"/>
  <c r="B12" i="8" s="1"/>
  <c r="C12" i="8" s="1"/>
  <c r="B34" i="5"/>
  <c r="C19" i="8"/>
  <c r="F19" i="8"/>
  <c r="D31" i="5"/>
  <c r="E56" i="6"/>
  <c r="F33" i="6" s="1"/>
  <c r="E10" i="7"/>
  <c r="C22" i="5"/>
  <c r="D12" i="8" s="1"/>
  <c r="D20" i="5"/>
  <c r="D32" i="5" s="1"/>
  <c r="F34" i="6" l="1"/>
  <c r="F11" i="6"/>
  <c r="F12" i="8"/>
  <c r="G12" i="8" s="1"/>
  <c r="A14" i="8" s="1"/>
  <c r="B26" i="8"/>
  <c r="C26" i="8" s="1"/>
  <c r="I11" i="7"/>
  <c r="A14" i="7" s="1"/>
  <c r="F28" i="6"/>
  <c r="F41" i="6"/>
  <c r="F19" i="6"/>
  <c r="F37" i="6"/>
  <c r="F12" i="6"/>
  <c r="I19" i="7"/>
  <c r="A23" i="7" s="1"/>
  <c r="D34" i="5"/>
  <c r="A38" i="5" s="1"/>
  <c r="F27" i="6"/>
  <c r="F8" i="6"/>
  <c r="F43" i="6"/>
  <c r="F29" i="6"/>
  <c r="F55" i="6"/>
  <c r="F18" i="6"/>
  <c r="F26" i="6"/>
  <c r="F23" i="6"/>
  <c r="F38" i="6"/>
  <c r="F17" i="6"/>
  <c r="F21" i="6"/>
  <c r="F9" i="6"/>
  <c r="F40" i="6"/>
  <c r="F49" i="6"/>
  <c r="F46" i="6"/>
  <c r="F16" i="6"/>
  <c r="F25" i="6"/>
  <c r="F24" i="6"/>
  <c r="F56" i="6"/>
  <c r="F45" i="6"/>
  <c r="F50" i="6"/>
  <c r="F20" i="6"/>
  <c r="F51" i="6"/>
  <c r="F48" i="6"/>
  <c r="F53" i="6"/>
  <c r="F32" i="6"/>
  <c r="F14" i="6"/>
  <c r="F22" i="6"/>
  <c r="F10" i="6"/>
  <c r="F47" i="6"/>
  <c r="F42" i="6"/>
  <c r="D22" i="5"/>
  <c r="A36" i="5" s="1"/>
  <c r="F30" i="6"/>
  <c r="F39" i="6"/>
  <c r="F54" i="6"/>
  <c r="F15" i="6"/>
  <c r="F35" i="6"/>
  <c r="F36" i="6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<sst xmlns="http://schemas.openxmlformats.org/spreadsheetml/2006/main" count="170" uniqueCount="105">
  <si>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</si>
  <si>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</si>
  <si>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</si>
  <si>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</si>
  <si>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</si>
  <si>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</si>
  <si>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</si>
  <si>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</si>
  <si>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</si>
  <si>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</si>
  <si>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</si>
  <si>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</si>
  <si>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</si>
  <si>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</si>
  <si>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</si>
  <si>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</si>
  <si>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</si>
  <si>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</si>
  <si>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</si>
  <si>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</si>
  <si>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</si>
  <si>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</si>
  <si>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</si>
  <si>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</si>
  <si>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</si>
  <si>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</si>
  <si>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</si>
  <si>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</si>
  <si>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</si>
  <si>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</si>
  <si>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</si>
  <si>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</si>
  <si>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</si>
  <si>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</si>
  <si>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</si>
  <si>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</si>
  <si>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</si>
  <si>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</si>
  <si>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</si>
  <si>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</si>
  <si>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</si>
  <si>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</si>
  <si>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</si>
  <si>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</si>
  <si>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</si>
  <si>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</si>
  <si>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</si>
  <si>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</si>
  <si>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</si>
  <si>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</si>
  <si>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</si>
  <si>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</si>
  <si>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</si>
  <si>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</si>
  <si>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</si>
  <si>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</si>
  <si>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</si>
  <si>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</si>
  <si>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</si>
  <si>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</si>
  <si>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</si>
  <si>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</si>
  <si>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</si>
  <si>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</si>
  <si>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</si>
  <si>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</si>
  <si>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</si>
  <si>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</si>
  <si>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</si>
  <si>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</si>
  <si>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</si>
  <si>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</si>
  <si>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</si>
  <si>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</si>
  <si>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</si>
  <si>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</si>
  <si>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</si>
  <si>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</si>
  <si>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</si>
  <si>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</si>
  <si>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</si>
  <si>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</si>
  <si>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</si>
  <si>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</si>
  <si>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</si>
  <si>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</si>
  <si>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</si>
  <si>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</si>
  <si>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</si>
  <si>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</si>
  <si>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</si>
  <si>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</si>
  <si>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</si>
  <si>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</si>
  <si>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</si>
  <si>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</si>
  <si>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</si>
  <si>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</si>
  <si>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</si>
  <si>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</si>
  <si>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</si>
  <si>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</si>
  <si>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</si>
  <si>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Dated 12/06/2013</t>
  </si>
  <si>
    <t>Data as of November 30,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</si>
</sst>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>
      <selection activeCell="A5" sqref="A5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60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41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104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44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45</v>
      </c>
      <c r="C8" s="37"/>
      <c r="D8" s="36" t="s">
        <v>8</v>
      </c>
      <c r="E8" s="38"/>
      <c r="F8" s="36" t="s">
        <v>9</v>
      </c>
      <c r="G8" s="39"/>
      <c r="H8" s="36" t="s">
        <v>47</v>
      </c>
      <c r="I8" s="38"/>
    </row>
    <row r="9" spans="1:9" ht="18" customHeight="1" x14ac:dyDescent="0.25">
      <c r="A9" s="41"/>
      <c r="B9" s="42" t="s">
        <v>11</v>
      </c>
      <c r="C9" s="43" t="s">
        <v>34</v>
      </c>
      <c r="D9" s="42" t="str">
        <f>B9</f>
        <v>MWh</v>
      </c>
      <c r="E9" s="43" t="s">
        <v>34</v>
      </c>
      <c r="F9" s="42" t="str">
        <f>D9</f>
        <v>MWh</v>
      </c>
      <c r="G9" s="43" t="s">
        <v>34</v>
      </c>
      <c r="H9" s="42" t="str">
        <f>F9</f>
        <v>MWh</v>
      </c>
      <c r="I9" s="43" t="s">
        <v>33</v>
      </c>
    </row>
    <row r="10" spans="1:9" ht="18" customHeight="1" x14ac:dyDescent="0.25">
      <c r="A10" s="44" t="s">
        <v>13</v>
      </c>
      <c r="B10" s="75">
        <v>84563</v>
      </c>
      <c r="C10" s="45">
        <f>IF(B10=0,0,B10/$B$12)</f>
        <v>0.51103805454666318</v>
      </c>
      <c r="D10" s="75">
        <v>125514</v>
      </c>
      <c r="E10" s="45">
        <f>IF(D10=0,0,D10/$D$12)</f>
        <v>0.76124915847378982</v>
      </c>
      <c r="F10" s="75">
        <v>96279</v>
      </c>
      <c r="G10" s="45">
        <f>IF(F10=0,0,F10/$F$12)</f>
        <v>0.94873917285009013</v>
      </c>
      <c r="H10" s="46">
        <f>IF(B10+D10+F10=0,0,B10+D10+F10)</f>
        <v>306356</v>
      </c>
      <c r="I10" s="45">
        <f>IF(H10=0,0,H10/$H$12)</f>
        <v>0.70943165529267105</v>
      </c>
    </row>
    <row r="11" spans="1:9" ht="18" customHeight="1" x14ac:dyDescent="0.25">
      <c r="A11" s="44" t="s">
        <v>15</v>
      </c>
      <c r="B11" s="76">
        <v>80910</v>
      </c>
      <c r="C11" s="45">
        <f>IF(B11=0,0,B11/$B$12)</f>
        <v>0.48896194545333682</v>
      </c>
      <c r="D11" s="76">
        <v>39365</v>
      </c>
      <c r="E11" s="45">
        <f>IF(D11=0,0,D11/$D$12)</f>
        <v>0.23875084152621012</v>
      </c>
      <c r="F11" s="76">
        <v>5202</v>
      </c>
      <c r="G11" s="45">
        <f>IF(F11=0,0,F11/$F$12)</f>
        <v>5.1260827149909836E-2</v>
      </c>
      <c r="H11" s="46">
        <f>IF(B11+D11+F11=0,0,B11+D11+F11)</f>
        <v>125477</v>
      </c>
      <c r="I11" s="45">
        <f>IF(H11=0,0,H11/$H$12)</f>
        <v>0.29056834470732901</v>
      </c>
    </row>
    <row r="12" spans="1:9" ht="18" customHeight="1" x14ac:dyDescent="0.25">
      <c r="A12" s="44" t="s">
        <v>16</v>
      </c>
      <c r="B12" s="47">
        <f>SUM(B10:B11)</f>
        <v>165473</v>
      </c>
      <c r="C12" s="48"/>
      <c r="D12" s="47">
        <f>SUM(D10:D11)</f>
        <v>164879</v>
      </c>
      <c r="E12" s="48"/>
      <c r="F12" s="47">
        <f>SUM(F10:F11)</f>
        <v>101481</v>
      </c>
      <c r="G12" s="48"/>
      <c r="H12" s="47">
        <f>IF(H10+H11=0,0,H10+H11)</f>
        <v>431833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306,356 MWh, or 70.9%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125,477 MHh, or 29.1%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43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45</v>
      </c>
      <c r="C17" s="56"/>
      <c r="D17" s="36" t="s">
        <v>8</v>
      </c>
      <c r="E17" s="57"/>
      <c r="F17" s="36" t="s">
        <v>9</v>
      </c>
      <c r="G17" s="39"/>
      <c r="H17" s="36" t="s">
        <v>47</v>
      </c>
      <c r="I17" s="38"/>
    </row>
    <row r="18" spans="1:10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D18</f>
        <v>Customers</v>
      </c>
      <c r="G18" s="43" t="s">
        <v>34</v>
      </c>
      <c r="H18" s="42" t="str">
        <f>F18</f>
        <v>Customers</v>
      </c>
      <c r="I18" s="43" t="s">
        <v>33</v>
      </c>
    </row>
    <row r="19" spans="1:10" ht="18" customHeight="1" x14ac:dyDescent="0.25">
      <c r="A19" s="44" t="str">
        <f>A10</f>
        <v>Suppliers</v>
      </c>
      <c r="B19" s="75">
        <v>137055</v>
      </c>
      <c r="C19" s="45">
        <f>IF(B19=0,0,B19/$B$21)</f>
        <v>0.46566345703005552</v>
      </c>
      <c r="D19" s="75">
        <v>21652</v>
      </c>
      <c r="E19" s="58">
        <f>IF(D19=0,0,D19/$D$21)</f>
        <v>0.55959888349012721</v>
      </c>
      <c r="F19" s="75">
        <v>253</v>
      </c>
      <c r="G19" s="45">
        <f>IF(F19=0,0,F19/$F$21)</f>
        <v>0.93014705882352944</v>
      </c>
      <c r="H19" s="46">
        <f>IF(B19+D19+F19=0,0,B19+D19+F19)</f>
        <v>158960</v>
      </c>
      <c r="I19" s="45">
        <f>IF(H19=0,0,H19/$H$21)</f>
        <v>0.47694772657717394</v>
      </c>
      <c r="J19" s="59"/>
    </row>
    <row r="20" spans="1:10" ht="18" customHeight="1" x14ac:dyDescent="0.25">
      <c r="A20" s="44" t="str">
        <f>A11</f>
        <v>UI</v>
      </c>
      <c r="B20" s="76">
        <v>157267</v>
      </c>
      <c r="C20" s="45">
        <f>IF(B20=0,0,B20/$B$21)</f>
        <v>0.53433654296994448</v>
      </c>
      <c r="D20" s="76">
        <v>17040</v>
      </c>
      <c r="E20" s="58">
        <f>IF(D20=0,0,D20/$D$21)</f>
        <v>0.44040111650987285</v>
      </c>
      <c r="F20" s="76">
        <v>19</v>
      </c>
      <c r="G20" s="45">
        <f>IF(F20=0,0,F20/$F$21)</f>
        <v>6.985294117647059E-2</v>
      </c>
      <c r="H20" s="46">
        <f>IF(B20+D20+F20=0,0,B20+D20+F20)</f>
        <v>174326</v>
      </c>
      <c r="I20" s="45">
        <f>IF(H20=0,0,H20/$H$21)</f>
        <v>0.52305227342282601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294322</v>
      </c>
      <c r="C21" s="60"/>
      <c r="D21" s="47">
        <f>SUM(D19:D20)</f>
        <v>38692</v>
      </c>
      <c r="E21" s="48"/>
      <c r="F21" s="47">
        <f>SUM(F19:F20)</f>
        <v>272</v>
      </c>
      <c r="G21" s="48"/>
      <c r="H21" s="47">
        <f>IF(H19+H20=0,0,H19+H20)</f>
        <v>333286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158,960 of UI's total customers, or 47.7%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174,326 or 52.3%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42</v>
      </c>
    </row>
    <row r="28" spans="1:10" ht="13.8" x14ac:dyDescent="0.25">
      <c r="A28" s="71" t="s">
        <v>46</v>
      </c>
    </row>
    <row r="29" spans="1:10" ht="13.8" x14ac:dyDescent="0.25">
      <c r="A29" s="71" t="s">
        <v>84</v>
      </c>
    </row>
    <row r="30" spans="1:10" x14ac:dyDescent="0.25">
      <c r="A30" s="72" t="s">
        <v>31</v>
      </c>
    </row>
    <row r="31" spans="1:10" x14ac:dyDescent="0.25">
      <c r="A31" s="72" t="s">
        <v>38</v>
      </c>
    </row>
    <row r="34" spans="1:1" x14ac:dyDescent="0.25">
      <c r="A34" s="114" t="s">
        <v>103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zoomScaleNormal="100" workbookViewId="0"/>
  </sheetViews>
  <sheetFormatPr defaultColWidth="9.109375" defaultRowHeight="13.2" x14ac:dyDescent="0.25"/>
  <cols>
    <col min="1" max="1" width="4.44140625" style="1" customWidth="1"/>
    <col min="2" max="2" width="40.2187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November 30,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39</v>
      </c>
    </row>
    <row r="8" spans="1:11" ht="14.25" customHeight="1" x14ac:dyDescent="0.25">
      <c r="A8" s="23">
        <v>1</v>
      </c>
      <c r="B8" s="24" t="s">
        <v>96</v>
      </c>
      <c r="C8" s="78">
        <v>753</v>
      </c>
      <c r="D8" s="78">
        <v>116</v>
      </c>
      <c r="E8" s="23">
        <f t="shared" ref="E8:E55" si="0">IF(SUM(C8:D8)=0,0,SUM(C8:D8))</f>
        <v>869</v>
      </c>
      <c r="F8" s="25">
        <f t="shared" ref="F8:F55" si="1">IF(E8=0,"",E8/$E$56)</f>
        <v>5.4667840966280828E-3</v>
      </c>
    </row>
    <row r="9" spans="1:11" ht="14.25" customHeight="1" x14ac:dyDescent="0.25">
      <c r="A9" s="23">
        <v>2</v>
      </c>
      <c r="B9" s="24" t="s">
        <v>95</v>
      </c>
      <c r="C9" s="78">
        <v>850</v>
      </c>
      <c r="D9" s="78">
        <v>565</v>
      </c>
      <c r="E9" s="23">
        <f t="shared" si="0"/>
        <v>1415</v>
      </c>
      <c r="F9" s="25">
        <f t="shared" si="1"/>
        <v>8.9016104680422741E-3</v>
      </c>
    </row>
    <row r="10" spans="1:11" ht="14.25" customHeight="1" x14ac:dyDescent="0.25">
      <c r="A10" s="23">
        <v>3</v>
      </c>
      <c r="B10" s="24" t="s">
        <v>89</v>
      </c>
      <c r="C10" s="78">
        <v>4244</v>
      </c>
      <c r="D10" s="78">
        <v>514</v>
      </c>
      <c r="E10" s="23">
        <f t="shared" si="0"/>
        <v>4758</v>
      </c>
      <c r="F10" s="25">
        <f t="shared" si="1"/>
        <v>2.9932058379466532E-2</v>
      </c>
    </row>
    <row r="11" spans="1:11" ht="14.25" customHeight="1" x14ac:dyDescent="0.25">
      <c r="A11" s="23">
        <v>4</v>
      </c>
      <c r="B11" s="115" t="s">
        <v>101</v>
      </c>
      <c r="C11" s="78">
        <v>16</v>
      </c>
      <c r="D11" s="78">
        <v>11</v>
      </c>
      <c r="E11" s="23">
        <f t="shared" si="0"/>
        <v>27</v>
      </c>
      <c r="F11" s="25">
        <f t="shared" si="1"/>
        <v>1.6985405133366886E-4</v>
      </c>
    </row>
    <row r="12" spans="1:11" ht="14.25" customHeight="1" x14ac:dyDescent="0.25">
      <c r="A12" s="23">
        <v>5</v>
      </c>
      <c r="B12" s="24" t="s">
        <v>57</v>
      </c>
      <c r="C12" s="78">
        <v>4752</v>
      </c>
      <c r="D12" s="78">
        <v>207</v>
      </c>
      <c r="E12" s="23">
        <f t="shared" si="0"/>
        <v>4959</v>
      </c>
      <c r="F12" s="25">
        <f t="shared" si="1"/>
        <v>3.1196527428283844E-2</v>
      </c>
    </row>
    <row r="13" spans="1:11" ht="14.25" customHeight="1" x14ac:dyDescent="0.25">
      <c r="A13" s="23">
        <v>6</v>
      </c>
      <c r="B13" s="24" t="s">
        <v>56</v>
      </c>
      <c r="C13" s="78"/>
      <c r="D13" s="78">
        <v>0</v>
      </c>
      <c r="E13" s="23">
        <f t="shared" si="0"/>
        <v>0</v>
      </c>
      <c r="F13" s="25" t="str">
        <f t="shared" si="1"/>
        <v/>
      </c>
    </row>
    <row r="14" spans="1:11" ht="14.25" customHeight="1" x14ac:dyDescent="0.25">
      <c r="A14" s="23">
        <v>7</v>
      </c>
      <c r="B14" s="24" t="s">
        <v>10</v>
      </c>
      <c r="C14" s="78">
        <v>2760</v>
      </c>
      <c r="D14" s="78">
        <v>34</v>
      </c>
      <c r="E14" s="23">
        <f t="shared" si="0"/>
        <v>2794</v>
      </c>
      <c r="F14" s="25">
        <f t="shared" si="1"/>
        <v>1.7576748867639658E-2</v>
      </c>
    </row>
    <row r="15" spans="1:11" ht="14.25" customHeight="1" x14ac:dyDescent="0.25">
      <c r="A15" s="23">
        <v>9</v>
      </c>
      <c r="B15" s="24" t="s">
        <v>12</v>
      </c>
      <c r="C15" s="78">
        <v>7761</v>
      </c>
      <c r="D15" s="78">
        <v>1324</v>
      </c>
      <c r="E15" s="23">
        <f t="shared" si="0"/>
        <v>9085</v>
      </c>
      <c r="F15" s="25">
        <f t="shared" si="1"/>
        <v>5.7152742828384499E-2</v>
      </c>
    </row>
    <row r="16" spans="1:11" ht="14.25" customHeight="1" x14ac:dyDescent="0.25">
      <c r="A16" s="23">
        <v>8</v>
      </c>
      <c r="B16" s="115" t="s">
        <v>91</v>
      </c>
      <c r="C16" s="78">
        <v>8245</v>
      </c>
      <c r="D16" s="78">
        <v>335</v>
      </c>
      <c r="E16" s="23">
        <f t="shared" si="0"/>
        <v>8580</v>
      </c>
      <c r="F16" s="25">
        <f t="shared" si="1"/>
        <v>5.3975842979365876E-2</v>
      </c>
    </row>
    <row r="17" spans="1:6" ht="14.25" customHeight="1" x14ac:dyDescent="0.25">
      <c r="A17" s="23">
        <v>10</v>
      </c>
      <c r="B17" s="24" t="s">
        <v>14</v>
      </c>
      <c r="C17" s="78">
        <v>320</v>
      </c>
      <c r="D17" s="78">
        <v>1321</v>
      </c>
      <c r="E17" s="23">
        <f t="shared" si="0"/>
        <v>1641</v>
      </c>
      <c r="F17" s="25">
        <f t="shared" si="1"/>
        <v>1.0323351786612985E-2</v>
      </c>
    </row>
    <row r="18" spans="1:6" ht="14.25" customHeight="1" x14ac:dyDescent="0.25">
      <c r="A18" s="23">
        <v>11</v>
      </c>
      <c r="B18" s="24" t="s">
        <v>88</v>
      </c>
      <c r="C18" s="78">
        <v>598</v>
      </c>
      <c r="D18" s="78">
        <v>246</v>
      </c>
      <c r="E18" s="23">
        <f t="shared" si="0"/>
        <v>844</v>
      </c>
      <c r="F18" s="25">
        <f t="shared" si="1"/>
        <v>5.3095118268746853E-3</v>
      </c>
    </row>
    <row r="19" spans="1:6" ht="14.25" customHeight="1" x14ac:dyDescent="0.25">
      <c r="A19" s="23">
        <v>12</v>
      </c>
      <c r="B19" s="24" t="s">
        <v>55</v>
      </c>
      <c r="C19" s="78">
        <v>48</v>
      </c>
      <c r="D19" s="78">
        <v>1247</v>
      </c>
      <c r="E19" s="23">
        <f t="shared" si="0"/>
        <v>1295</v>
      </c>
      <c r="F19" s="25">
        <f t="shared" si="1"/>
        <v>8.1467035732259684E-3</v>
      </c>
    </row>
    <row r="20" spans="1:6" ht="14.25" customHeight="1" x14ac:dyDescent="0.25">
      <c r="A20" s="23">
        <v>13</v>
      </c>
      <c r="B20" s="24" t="s">
        <v>17</v>
      </c>
      <c r="C20" s="78">
        <v>19709</v>
      </c>
      <c r="D20" s="78">
        <v>3587</v>
      </c>
      <c r="E20" s="23">
        <f t="shared" si="0"/>
        <v>23296</v>
      </c>
      <c r="F20" s="25">
        <f t="shared" si="1"/>
        <v>0.14655259184700553</v>
      </c>
    </row>
    <row r="21" spans="1:6" ht="14.25" customHeight="1" x14ac:dyDescent="0.25">
      <c r="A21" s="23">
        <v>14</v>
      </c>
      <c r="B21" s="79" t="s">
        <v>52</v>
      </c>
      <c r="C21" s="78">
        <v>7517</v>
      </c>
      <c r="D21" s="78">
        <v>880</v>
      </c>
      <c r="E21" s="23">
        <f t="shared" si="0"/>
        <v>8397</v>
      </c>
      <c r="F21" s="25">
        <f t="shared" si="1"/>
        <v>5.2824609964771015E-2</v>
      </c>
    </row>
    <row r="22" spans="1:6" ht="14.25" customHeight="1" x14ac:dyDescent="0.25">
      <c r="A22" s="23">
        <v>15</v>
      </c>
      <c r="B22" s="115" t="s">
        <v>98</v>
      </c>
      <c r="C22" s="78">
        <v>11322</v>
      </c>
      <c r="D22" s="78">
        <v>1060</v>
      </c>
      <c r="E22" s="23">
        <f t="shared" si="0"/>
        <v>12382</v>
      </c>
      <c r="F22" s="25">
        <f t="shared" si="1"/>
        <v>7.789380976346251E-2</v>
      </c>
    </row>
    <row r="23" spans="1:6" ht="14.25" customHeight="1" x14ac:dyDescent="0.25">
      <c r="A23" s="23">
        <v>16</v>
      </c>
      <c r="B23" s="79" t="s">
        <v>48</v>
      </c>
      <c r="C23" s="78">
        <v>5041</v>
      </c>
      <c r="D23" s="78">
        <v>591</v>
      </c>
      <c r="E23" s="23">
        <f t="shared" si="0"/>
        <v>5632</v>
      </c>
      <c r="F23" s="25">
        <f t="shared" si="1"/>
        <v>3.5430296930045298E-2</v>
      </c>
    </row>
    <row r="24" spans="1:6" ht="14.25" customHeight="1" x14ac:dyDescent="0.25">
      <c r="A24" s="23">
        <v>17</v>
      </c>
      <c r="B24" s="24" t="s">
        <v>18</v>
      </c>
      <c r="C24" s="78">
        <v>12</v>
      </c>
      <c r="D24" s="78">
        <v>69</v>
      </c>
      <c r="E24" s="23">
        <f t="shared" si="0"/>
        <v>81</v>
      </c>
      <c r="F24" s="25">
        <f t="shared" si="1"/>
        <v>5.0956215400100658E-4</v>
      </c>
    </row>
    <row r="25" spans="1:6" ht="14.25" customHeight="1" x14ac:dyDescent="0.25">
      <c r="A25" s="23">
        <v>18</v>
      </c>
      <c r="B25" s="24" t="s">
        <v>64</v>
      </c>
      <c r="C25" s="78">
        <v>995</v>
      </c>
      <c r="D25" s="78">
        <v>158</v>
      </c>
      <c r="E25" s="23">
        <f t="shared" si="0"/>
        <v>1153</v>
      </c>
      <c r="F25" s="25">
        <f t="shared" si="1"/>
        <v>7.2533970810266732E-3</v>
      </c>
    </row>
    <row r="26" spans="1:6" ht="14.25" customHeight="1" x14ac:dyDescent="0.25">
      <c r="A26" s="23">
        <v>19</v>
      </c>
      <c r="B26" s="24" t="s">
        <v>19</v>
      </c>
      <c r="C26" s="78">
        <v>34</v>
      </c>
      <c r="D26" s="78">
        <v>137</v>
      </c>
      <c r="E26" s="23">
        <f t="shared" si="0"/>
        <v>171</v>
      </c>
      <c r="F26" s="25">
        <f t="shared" si="1"/>
        <v>1.075742325113236E-3</v>
      </c>
    </row>
    <row r="27" spans="1:6" ht="14.25" customHeight="1" x14ac:dyDescent="0.25">
      <c r="A27" s="23">
        <v>20</v>
      </c>
      <c r="B27" s="24" t="s">
        <v>97</v>
      </c>
      <c r="C27" s="78">
        <v>3174</v>
      </c>
      <c r="D27" s="78">
        <v>13</v>
      </c>
      <c r="E27" s="23">
        <f t="shared" si="0"/>
        <v>3187</v>
      </c>
      <c r="F27" s="25">
        <f t="shared" si="1"/>
        <v>2.0049068948163058E-2</v>
      </c>
    </row>
    <row r="28" spans="1:6" ht="14.25" customHeight="1" x14ac:dyDescent="0.25">
      <c r="A28" s="23">
        <v>21</v>
      </c>
      <c r="B28" s="24" t="s">
        <v>63</v>
      </c>
      <c r="C28" s="78">
        <v>912</v>
      </c>
      <c r="D28" s="78">
        <v>42</v>
      </c>
      <c r="E28" s="23">
        <f t="shared" si="0"/>
        <v>954</v>
      </c>
      <c r="F28" s="25">
        <f t="shared" si="1"/>
        <v>6.0015098137896324E-3</v>
      </c>
    </row>
    <row r="29" spans="1:6" ht="14.25" customHeight="1" x14ac:dyDescent="0.25">
      <c r="A29" s="23">
        <v>22</v>
      </c>
      <c r="B29" s="24" t="s">
        <v>82</v>
      </c>
      <c r="C29" s="78">
        <v>343</v>
      </c>
      <c r="D29" s="78">
        <v>14</v>
      </c>
      <c r="E29" s="23">
        <f t="shared" si="0"/>
        <v>357</v>
      </c>
      <c r="F29" s="25">
        <f t="shared" si="1"/>
        <v>2.2458480120785104E-3</v>
      </c>
    </row>
    <row r="30" spans="1:6" ht="14.25" customHeight="1" x14ac:dyDescent="0.25">
      <c r="A30" s="23">
        <v>23</v>
      </c>
      <c r="B30" s="115" t="s">
        <v>20</v>
      </c>
      <c r="C30" s="78">
        <v>217</v>
      </c>
      <c r="D30" s="78">
        <v>1654</v>
      </c>
      <c r="E30" s="23">
        <f t="shared" si="0"/>
        <v>1871</v>
      </c>
      <c r="F30" s="25">
        <f t="shared" si="1"/>
        <v>1.1770256668344237E-2</v>
      </c>
    </row>
    <row r="31" spans="1:6" ht="14.25" customHeight="1" x14ac:dyDescent="0.25">
      <c r="A31" s="23">
        <v>24</v>
      </c>
      <c r="B31" s="24" t="s">
        <v>21</v>
      </c>
      <c r="C31" s="78">
        <v>0</v>
      </c>
      <c r="D31" s="78"/>
      <c r="E31" s="23">
        <f t="shared" si="0"/>
        <v>0</v>
      </c>
      <c r="F31" s="25" t="str">
        <f t="shared" si="1"/>
        <v/>
      </c>
    </row>
    <row r="32" spans="1:6" ht="14.25" customHeight="1" x14ac:dyDescent="0.25">
      <c r="A32" s="23">
        <v>25</v>
      </c>
      <c r="B32" s="24" t="s">
        <v>22</v>
      </c>
      <c r="C32" s="78">
        <v>37</v>
      </c>
      <c r="D32" s="78">
        <v>426</v>
      </c>
      <c r="E32" s="23">
        <f t="shared" si="0"/>
        <v>463</v>
      </c>
      <c r="F32" s="25">
        <f t="shared" si="1"/>
        <v>2.9126824358329138E-3</v>
      </c>
    </row>
    <row r="33" spans="1:6" ht="14.25" customHeight="1" x14ac:dyDescent="0.25">
      <c r="A33" s="23">
        <v>26</v>
      </c>
      <c r="B33" s="115" t="s">
        <v>102</v>
      </c>
      <c r="C33" s="78">
        <v>2</v>
      </c>
      <c r="D33" s="78">
        <v>1</v>
      </c>
      <c r="E33" s="23">
        <f t="shared" si="0"/>
        <v>3</v>
      </c>
      <c r="F33" s="25">
        <f t="shared" si="1"/>
        <v>1.887267237040765E-5</v>
      </c>
    </row>
    <row r="34" spans="1:6" ht="14.25" customHeight="1" x14ac:dyDescent="0.25">
      <c r="A34" s="23">
        <v>27</v>
      </c>
      <c r="B34" s="24" t="s">
        <v>83</v>
      </c>
      <c r="C34" s="78">
        <v>0</v>
      </c>
      <c r="D34" s="78">
        <v>27</v>
      </c>
      <c r="E34" s="23">
        <f t="shared" si="0"/>
        <v>27</v>
      </c>
      <c r="F34" s="25">
        <f t="shared" si="1"/>
        <v>1.6985405133366886E-4</v>
      </c>
    </row>
    <row r="35" spans="1:6" ht="14.25" customHeight="1" x14ac:dyDescent="0.25">
      <c r="A35" s="23">
        <v>28</v>
      </c>
      <c r="B35" s="115" t="s">
        <v>100</v>
      </c>
      <c r="C35" s="78">
        <v>185</v>
      </c>
      <c r="D35" s="78">
        <v>728</v>
      </c>
      <c r="E35" s="23">
        <f t="shared" si="0"/>
        <v>913</v>
      </c>
      <c r="F35" s="25">
        <f t="shared" si="1"/>
        <v>5.7435832913940617E-3</v>
      </c>
    </row>
    <row r="36" spans="1:6" ht="14.25" customHeight="1" x14ac:dyDescent="0.25">
      <c r="A36" s="23">
        <v>29</v>
      </c>
      <c r="B36" s="115" t="s">
        <v>99</v>
      </c>
      <c r="C36" s="78">
        <v>19</v>
      </c>
      <c r="D36" s="78">
        <v>2157</v>
      </c>
      <c r="E36" s="23">
        <f t="shared" si="0"/>
        <v>2176</v>
      </c>
      <c r="F36" s="25">
        <f t="shared" si="1"/>
        <v>1.3688978359335682E-2</v>
      </c>
    </row>
    <row r="37" spans="1:6" ht="14.25" customHeight="1" x14ac:dyDescent="0.25">
      <c r="A37" s="23">
        <v>30</v>
      </c>
      <c r="B37" s="24" t="s">
        <v>53</v>
      </c>
      <c r="C37" s="78">
        <v>16419</v>
      </c>
      <c r="D37" s="78">
        <v>617</v>
      </c>
      <c r="E37" s="23">
        <f t="shared" si="0"/>
        <v>17036</v>
      </c>
      <c r="F37" s="25">
        <f t="shared" si="1"/>
        <v>0.10717161550075491</v>
      </c>
    </row>
    <row r="38" spans="1:6" ht="14.25" customHeight="1" x14ac:dyDescent="0.25">
      <c r="A38" s="23">
        <v>31</v>
      </c>
      <c r="B38" s="24" t="s">
        <v>62</v>
      </c>
      <c r="C38" s="78">
        <v>3017</v>
      </c>
      <c r="D38" s="78">
        <v>36</v>
      </c>
      <c r="E38" s="23">
        <f t="shared" si="0"/>
        <v>3053</v>
      </c>
      <c r="F38" s="25">
        <f t="shared" si="1"/>
        <v>1.9206089582284851E-2</v>
      </c>
    </row>
    <row r="39" spans="1:6" ht="14.25" customHeight="1" x14ac:dyDescent="0.25">
      <c r="A39" s="23">
        <v>32</v>
      </c>
      <c r="B39" s="24" t="s">
        <v>87</v>
      </c>
      <c r="C39" s="78">
        <v>105</v>
      </c>
      <c r="D39" s="78">
        <v>30</v>
      </c>
      <c r="E39" s="23">
        <f t="shared" si="0"/>
        <v>135</v>
      </c>
      <c r="F39" s="25">
        <f t="shared" si="1"/>
        <v>8.4927025666834419E-4</v>
      </c>
    </row>
    <row r="40" spans="1:6" ht="14.25" customHeight="1" x14ac:dyDescent="0.25">
      <c r="A40" s="23">
        <v>33</v>
      </c>
      <c r="B40" s="115" t="s">
        <v>93</v>
      </c>
      <c r="C40" s="78">
        <v>793</v>
      </c>
      <c r="D40" s="78">
        <v>17</v>
      </c>
      <c r="E40" s="23">
        <f t="shared" si="0"/>
        <v>810</v>
      </c>
      <c r="F40" s="25">
        <f t="shared" si="1"/>
        <v>5.0956215400100651E-3</v>
      </c>
    </row>
    <row r="41" spans="1:6" ht="14.25" customHeight="1" x14ac:dyDescent="0.25">
      <c r="A41" s="23">
        <v>34</v>
      </c>
      <c r="B41" s="24" t="s">
        <v>24</v>
      </c>
      <c r="C41" s="78">
        <v>16886</v>
      </c>
      <c r="D41" s="78">
        <v>1183</v>
      </c>
      <c r="E41" s="23">
        <f t="shared" si="0"/>
        <v>18069</v>
      </c>
      <c r="F41" s="25">
        <f t="shared" si="1"/>
        <v>0.11367010568696527</v>
      </c>
    </row>
    <row r="42" spans="1:6" ht="14.25" customHeight="1" x14ac:dyDescent="0.25">
      <c r="A42" s="23">
        <v>35</v>
      </c>
      <c r="B42" s="24" t="s">
        <v>59</v>
      </c>
      <c r="C42" s="78">
        <v>0</v>
      </c>
      <c r="D42" s="78">
        <v>0</v>
      </c>
      <c r="E42" s="23">
        <f t="shared" si="0"/>
        <v>0</v>
      </c>
      <c r="F42" s="25" t="str">
        <f t="shared" si="1"/>
        <v/>
      </c>
    </row>
    <row r="43" spans="1:6" ht="14.25" customHeight="1" x14ac:dyDescent="0.25">
      <c r="A43" s="23">
        <v>36</v>
      </c>
      <c r="B43" s="115" t="s">
        <v>94</v>
      </c>
      <c r="C43" s="78">
        <v>1</v>
      </c>
      <c r="D43" s="78">
        <v>46</v>
      </c>
      <c r="E43" s="23">
        <f t="shared" si="0"/>
        <v>47</v>
      </c>
      <c r="F43" s="25">
        <f t="shared" si="1"/>
        <v>2.9567186713638652E-4</v>
      </c>
    </row>
    <row r="44" spans="1:6" x14ac:dyDescent="0.25">
      <c r="A44" s="23">
        <v>37</v>
      </c>
      <c r="B44" s="82" t="s">
        <v>51</v>
      </c>
      <c r="C44" s="78">
        <v>0</v>
      </c>
      <c r="D44" s="78">
        <v>0</v>
      </c>
      <c r="E44" s="23">
        <f t="shared" si="0"/>
        <v>0</v>
      </c>
      <c r="F44" s="25" t="str">
        <f t="shared" si="1"/>
        <v/>
      </c>
    </row>
    <row r="45" spans="1:6" x14ac:dyDescent="0.25">
      <c r="A45" s="23">
        <v>38</v>
      </c>
      <c r="B45" s="24" t="s">
        <v>58</v>
      </c>
      <c r="C45" s="78">
        <v>0</v>
      </c>
      <c r="D45" s="78">
        <v>1</v>
      </c>
      <c r="E45" s="23">
        <f t="shared" si="0"/>
        <v>1</v>
      </c>
      <c r="F45" s="25">
        <f t="shared" si="1"/>
        <v>6.2908907901358836E-6</v>
      </c>
    </row>
    <row r="46" spans="1:6" x14ac:dyDescent="0.25">
      <c r="A46" s="23">
        <v>39</v>
      </c>
      <c r="B46" s="24" t="s">
        <v>61</v>
      </c>
      <c r="C46" s="78">
        <v>998</v>
      </c>
      <c r="D46" s="78">
        <v>147</v>
      </c>
      <c r="E46" s="23">
        <f t="shared" si="0"/>
        <v>1145</v>
      </c>
      <c r="F46" s="25">
        <f t="shared" si="1"/>
        <v>7.2030699547055866E-3</v>
      </c>
    </row>
    <row r="47" spans="1:6" x14ac:dyDescent="0.25">
      <c r="A47" s="23">
        <v>40</v>
      </c>
      <c r="B47" s="24" t="s">
        <v>54</v>
      </c>
      <c r="C47" s="78">
        <v>6630</v>
      </c>
      <c r="D47" s="78">
        <v>487</v>
      </c>
      <c r="E47" s="23">
        <f t="shared" si="0"/>
        <v>7117</v>
      </c>
      <c r="F47" s="25">
        <f t="shared" si="1"/>
        <v>4.4772269753397084E-2</v>
      </c>
    </row>
    <row r="48" spans="1:6" x14ac:dyDescent="0.25">
      <c r="A48" s="23">
        <v>41</v>
      </c>
      <c r="B48" s="24" t="s">
        <v>25</v>
      </c>
      <c r="C48" s="78">
        <v>6</v>
      </c>
      <c r="D48" s="78">
        <v>521</v>
      </c>
      <c r="E48" s="23">
        <f t="shared" si="0"/>
        <v>527</v>
      </c>
      <c r="F48" s="25">
        <f t="shared" si="1"/>
        <v>3.3152994464016104E-3</v>
      </c>
    </row>
    <row r="49" spans="1:6" x14ac:dyDescent="0.25">
      <c r="A49" s="23">
        <v>42</v>
      </c>
      <c r="B49" s="24" t="s">
        <v>90</v>
      </c>
      <c r="C49" s="78"/>
      <c r="D49" s="78">
        <v>15</v>
      </c>
      <c r="E49" s="23">
        <f t="shared" si="0"/>
        <v>15</v>
      </c>
      <c r="F49" s="25">
        <f t="shared" si="1"/>
        <v>9.4363361852038246E-5</v>
      </c>
    </row>
    <row r="50" spans="1:6" x14ac:dyDescent="0.25">
      <c r="A50" s="23">
        <v>43</v>
      </c>
      <c r="B50" s="24" t="s">
        <v>92</v>
      </c>
      <c r="C50" s="78">
        <v>2373</v>
      </c>
      <c r="D50" s="78">
        <v>56</v>
      </c>
      <c r="E50" s="23">
        <f t="shared" si="0"/>
        <v>2429</v>
      </c>
      <c r="F50" s="25">
        <f t="shared" si="1"/>
        <v>1.5280573729240061E-2</v>
      </c>
    </row>
    <row r="51" spans="1:6" x14ac:dyDescent="0.25">
      <c r="A51" s="23">
        <v>44</v>
      </c>
      <c r="B51" s="24" t="s">
        <v>26</v>
      </c>
      <c r="C51" s="78">
        <v>3</v>
      </c>
      <c r="D51" s="78">
        <v>527</v>
      </c>
      <c r="E51" s="23">
        <f t="shared" si="0"/>
        <v>530</v>
      </c>
      <c r="F51" s="25">
        <f t="shared" si="1"/>
        <v>3.3341721187720181E-3</v>
      </c>
    </row>
    <row r="52" spans="1:6" x14ac:dyDescent="0.25">
      <c r="A52" s="23">
        <v>45</v>
      </c>
      <c r="B52" s="24" t="s">
        <v>86</v>
      </c>
      <c r="C52" s="78">
        <v>0</v>
      </c>
      <c r="D52" s="78">
        <v>0</v>
      </c>
      <c r="E52" s="23">
        <f t="shared" si="0"/>
        <v>0</v>
      </c>
      <c r="F52" s="25" t="str">
        <f t="shared" si="1"/>
        <v/>
      </c>
    </row>
    <row r="53" spans="1:6" x14ac:dyDescent="0.25">
      <c r="A53" s="23">
        <v>46</v>
      </c>
      <c r="B53" s="79" t="s">
        <v>50</v>
      </c>
      <c r="C53" s="78">
        <v>5870</v>
      </c>
      <c r="D53" s="78">
        <v>180</v>
      </c>
      <c r="E53" s="23">
        <f t="shared" si="0"/>
        <v>6050</v>
      </c>
      <c r="F53" s="25">
        <f t="shared" si="1"/>
        <v>3.8059889280322091E-2</v>
      </c>
    </row>
    <row r="54" spans="1:6" x14ac:dyDescent="0.25">
      <c r="A54" s="23">
        <v>47</v>
      </c>
      <c r="B54" s="79" t="s">
        <v>49</v>
      </c>
      <c r="C54" s="78">
        <v>2832</v>
      </c>
      <c r="D54" s="78">
        <v>365</v>
      </c>
      <c r="E54" s="23">
        <f t="shared" si="0"/>
        <v>3197</v>
      </c>
      <c r="F54" s="25">
        <f t="shared" si="1"/>
        <v>2.011197785606442E-2</v>
      </c>
    </row>
    <row r="55" spans="1:6" ht="13.8" thickBot="1" x14ac:dyDescent="0.3">
      <c r="A55" s="23">
        <v>48</v>
      </c>
      <c r="B55" s="113" t="s">
        <v>85</v>
      </c>
      <c r="C55" s="80">
        <v>1256</v>
      </c>
      <c r="D55" s="80">
        <v>213</v>
      </c>
      <c r="E55" s="73">
        <f t="shared" si="0"/>
        <v>1469</v>
      </c>
      <c r="F55" s="81">
        <f t="shared" si="1"/>
        <v>9.2413185707096116E-3</v>
      </c>
    </row>
    <row r="56" spans="1:6" ht="13.8" thickTop="1" x14ac:dyDescent="0.25">
      <c r="A56" s="12"/>
      <c r="B56" s="6" t="s">
        <v>27</v>
      </c>
      <c r="C56" s="74">
        <f>IF(SUM(C8:C55)=0,0,SUM(C8:C55))</f>
        <v>137055</v>
      </c>
      <c r="D56" s="74">
        <f>IF(SUM(D8:D55)=0,0,SUM(D8:D55))</f>
        <v>21905</v>
      </c>
      <c r="E56" s="74">
        <f>IF(SUM(E8:E55)=0,0,SUM(E8:E55))</f>
        <v>158960</v>
      </c>
      <c r="F56" s="83">
        <f>IF($E$56=0,0,E56/$E$56)</f>
        <v>1</v>
      </c>
    </row>
    <row r="57" spans="1:6" x14ac:dyDescent="0.25">
      <c r="A57" s="2" t="s">
        <v>31</v>
      </c>
      <c r="B57" s="19"/>
      <c r="C57" s="19"/>
      <c r="D57" s="19"/>
      <c r="E57" s="19"/>
    </row>
    <row r="58" spans="1:6" x14ac:dyDescent="0.25">
      <c r="A58" s="2" t="s">
        <v>36</v>
      </c>
      <c r="D58" s="19"/>
      <c r="E58" s="19"/>
    </row>
    <row r="59" spans="1:6" x14ac:dyDescent="0.25">
      <c r="A59" s="2" t="s">
        <v>37</v>
      </c>
      <c r="C59" s="12"/>
      <c r="D59" s="12"/>
      <c r="E59" s="12"/>
    </row>
    <row r="60" spans="1:6" x14ac:dyDescent="0.25">
      <c r="C60" s="12"/>
      <c r="D60" s="12"/>
      <c r="E60" s="12"/>
    </row>
    <row r="63" spans="1:6" x14ac:dyDescent="0.25">
      <c r="B63" s="1" t="str">
        <f>'Summary Load Customers '!A34</f>
        <v>Dated 12/06/2013</v>
      </c>
    </row>
  </sheetData>
  <sortState ref="A8:F55">
    <sortCondition ref="B8:B55"/>
  </sortState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81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80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November 30,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72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78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40</v>
      </c>
      <c r="E10" s="57"/>
      <c r="F10" s="36" t="s">
        <v>47</v>
      </c>
      <c r="G10" s="38"/>
    </row>
    <row r="11" spans="1:9" ht="18" customHeight="1" x14ac:dyDescent="0.25">
      <c r="A11" s="41"/>
      <c r="B11" s="42" t="s">
        <v>23</v>
      </c>
      <c r="C11" s="43" t="s">
        <v>34</v>
      </c>
      <c r="D11" s="42" t="str">
        <f>B11</f>
        <v>Customers</v>
      </c>
      <c r="E11" s="43" t="s">
        <v>34</v>
      </c>
      <c r="F11" s="42" t="str">
        <f>B11</f>
        <v>Customers</v>
      </c>
      <c r="G11" s="43" t="s">
        <v>33</v>
      </c>
    </row>
    <row r="12" spans="1:9" ht="18" customHeight="1" x14ac:dyDescent="0.25">
      <c r="A12" s="44" t="s">
        <v>74</v>
      </c>
      <c r="B12" s="47">
        <f>REC_programs_detail!B22</f>
        <v>4680</v>
      </c>
      <c r="C12" s="48">
        <f>IF(B12=0,0,B12/'Summary Load Customers '!$B$21)</f>
        <v>1.5900952018537522E-2</v>
      </c>
      <c r="D12" s="47">
        <f>REC_programs_detail!C22</f>
        <v>47</v>
      </c>
      <c r="E12" s="48">
        <f>IF(D12=0,0,D12/('Summary Load Customers '!$D$21+'Summary Load Customers '!$F$21))</f>
        <v>1.2062416589672519E-3</v>
      </c>
      <c r="F12" s="47">
        <f>B12+D12</f>
        <v>4727</v>
      </c>
      <c r="G12" s="48">
        <f>IF(F12=0,0,F12/'Summary Load Customers '!$H$21)</f>
        <v>1.4183013987986295E-2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4,727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73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40</v>
      </c>
      <c r="E17" s="57"/>
      <c r="F17" s="36" t="s">
        <v>47</v>
      </c>
      <c r="G17" s="38"/>
    </row>
    <row r="18" spans="1:9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B18</f>
        <v>Customers</v>
      </c>
      <c r="G18" s="43" t="s">
        <v>33</v>
      </c>
    </row>
    <row r="19" spans="1:9" ht="18" customHeight="1" x14ac:dyDescent="0.25">
      <c r="A19" s="44" t="s">
        <v>75</v>
      </c>
      <c r="B19" s="47">
        <f>REC_programs_detail!B28</f>
        <v>964</v>
      </c>
      <c r="C19" s="48">
        <f>IF(B19=0,0,B19/'Summary Load Customers '!$B$21)</f>
        <v>3.2753243046731132E-3</v>
      </c>
      <c r="D19" s="47">
        <f>REC_programs_detail!C28</f>
        <v>65</v>
      </c>
      <c r="E19" s="48">
        <f>IF(D19=0,0,D19/('Summary Load Customers '!$D$21+'Summary Load Customers '!$F$21))</f>
        <v>1.668206549635561E-3</v>
      </c>
      <c r="F19" s="47">
        <f>B19+D19</f>
        <v>1029</v>
      </c>
      <c r="G19" s="48">
        <f>IF(F19=0,0,F19/'Summary Load Customers '!$H$21)</f>
        <v>3.0874384162551081E-3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1,029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77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40</v>
      </c>
      <c r="E24" s="57"/>
      <c r="F24" s="36" t="s">
        <v>47</v>
      </c>
      <c r="G24" s="38"/>
    </row>
    <row r="25" spans="1:9" ht="13.8" x14ac:dyDescent="0.25">
      <c r="A25" s="41"/>
      <c r="B25" s="42" t="s">
        <v>23</v>
      </c>
      <c r="C25" s="43" t="s">
        <v>34</v>
      </c>
      <c r="D25" s="42" t="str">
        <f>B25</f>
        <v>Customers</v>
      </c>
      <c r="E25" s="43" t="s">
        <v>34</v>
      </c>
      <c r="F25" s="42" t="str">
        <f>B25</f>
        <v>Customers</v>
      </c>
      <c r="G25" s="43" t="s">
        <v>33</v>
      </c>
    </row>
    <row r="26" spans="1:9" ht="13.8" x14ac:dyDescent="0.25">
      <c r="A26" s="44" t="s">
        <v>76</v>
      </c>
      <c r="B26" s="47">
        <f>B12+B19</f>
        <v>5644</v>
      </c>
      <c r="C26" s="48">
        <f>IF(B26=0,0,B26/'Summary Load Customers '!$B$21)</f>
        <v>1.9176276323210634E-2</v>
      </c>
      <c r="D26" s="47">
        <f>D12+D19</f>
        <v>112</v>
      </c>
      <c r="E26" s="48">
        <f>IF(D26=0,0,D26/('Summary Load Customers '!$D$21+'Summary Load Customers '!$F$21))</f>
        <v>2.8744482086028129E-3</v>
      </c>
      <c r="F26" s="47">
        <f>B26+D26</f>
        <v>5756</v>
      </c>
      <c r="G26" s="48">
        <f>IF(F26=0,0,F26/'Summary Load Customers '!$H$21)</f>
        <v>1.7270452404241403E-2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5,756 of UI's customers, or 1.7% are participating in the combined REC programs.</v>
      </c>
      <c r="G28" s="54"/>
      <c r="H28" s="32"/>
    </row>
    <row r="30" spans="1:9" ht="13.8" x14ac:dyDescent="0.25">
      <c r="A30" s="71" t="s">
        <v>46</v>
      </c>
    </row>
    <row r="31" spans="1:9" ht="13.8" x14ac:dyDescent="0.25">
      <c r="A31" s="71"/>
    </row>
    <row r="32" spans="1:9" ht="13.8" x14ac:dyDescent="0.25">
      <c r="A32" s="71" t="s">
        <v>79</v>
      </c>
    </row>
    <row r="34" spans="1:1" x14ac:dyDescent="0.25">
      <c r="A34" s="72" t="s">
        <v>31</v>
      </c>
    </row>
    <row r="36" spans="1:1" x14ac:dyDescent="0.25">
      <c r="A36" s="3" t="str">
        <f>'Summary Load Customers '!A34</f>
        <v>Dated 12/06/2013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B27" sqref="B27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65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November 30,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67</v>
      </c>
      <c r="B6" s="90" t="s">
        <v>5</v>
      </c>
      <c r="C6" s="89" t="s">
        <v>6</v>
      </c>
      <c r="D6" s="89" t="s">
        <v>47</v>
      </c>
      <c r="E6" s="91"/>
      <c r="F6" s="91"/>
      <c r="G6" s="92"/>
      <c r="H6" s="93"/>
    </row>
    <row r="7" spans="1:8" x14ac:dyDescent="0.2">
      <c r="A7" s="95" t="s">
        <v>66</v>
      </c>
      <c r="B7" s="96" t="s">
        <v>32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28</v>
      </c>
      <c r="B8" s="97">
        <v>197</v>
      </c>
      <c r="C8" s="97">
        <v>2</v>
      </c>
      <c r="D8" s="98">
        <f>SUM(B8:C8)</f>
        <v>199</v>
      </c>
      <c r="E8" s="100"/>
      <c r="F8" s="100"/>
      <c r="G8" s="99"/>
      <c r="H8" s="88"/>
    </row>
    <row r="9" spans="1:8" x14ac:dyDescent="0.2">
      <c r="A9" s="95" t="s">
        <v>29</v>
      </c>
      <c r="B9" s="97">
        <v>3880</v>
      </c>
      <c r="C9" s="97">
        <v>44</v>
      </c>
      <c r="D9" s="98">
        <f>SUM(B9:C9)</f>
        <v>3924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4077</v>
      </c>
      <c r="C10" s="104">
        <f>IF(SUM(C7:C9)=0,0,SUM(C7:C9))</f>
        <v>46</v>
      </c>
      <c r="D10" s="104">
        <f>IF(SUM(D7:D9)=0,0,SUM(D7:D9))</f>
        <v>4123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70</v>
      </c>
      <c r="B12" s="89" t="s">
        <v>5</v>
      </c>
      <c r="C12" s="89" t="str">
        <f>C6</f>
        <v>Business</v>
      </c>
      <c r="D12" s="89" t="s">
        <v>47</v>
      </c>
      <c r="E12" s="107"/>
      <c r="F12" s="108"/>
      <c r="G12" s="106"/>
      <c r="H12" s="88"/>
    </row>
    <row r="13" spans="1:8" x14ac:dyDescent="0.2">
      <c r="A13" s="95" t="s">
        <v>66</v>
      </c>
      <c r="B13" s="96" t="s">
        <v>32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28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29</v>
      </c>
      <c r="B15" s="97">
        <v>600</v>
      </c>
      <c r="C15" s="97">
        <v>1</v>
      </c>
      <c r="D15" s="98">
        <f>SUM(B15:C15)</f>
        <v>601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603</v>
      </c>
      <c r="C16" s="104">
        <f>IF(SUM(C13:C15)=0,0,SUM(C13:C15))</f>
        <v>1</v>
      </c>
      <c r="D16" s="104">
        <f>IF(SUM(D13:D15)=0,0,SUM(D13:D15))</f>
        <v>604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71</v>
      </c>
      <c r="B18" s="89" t="s">
        <v>5</v>
      </c>
      <c r="C18" s="89" t="str">
        <f>C6</f>
        <v>Business</v>
      </c>
      <c r="D18" s="89" t="s">
        <v>47</v>
      </c>
      <c r="E18" s="107"/>
      <c r="F18" s="108"/>
      <c r="G18" s="106"/>
      <c r="H18" s="88"/>
    </row>
    <row r="19" spans="1:8" x14ac:dyDescent="0.2">
      <c r="A19" s="95" t="s">
        <v>66</v>
      </c>
      <c r="B19" s="96" t="s">
        <v>32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28</v>
      </c>
      <c r="B20" s="109">
        <f>IF(B8+B14=0,0,B8+B14)</f>
        <v>200</v>
      </c>
      <c r="C20" s="109">
        <f t="shared" si="0"/>
        <v>2</v>
      </c>
      <c r="D20" s="98">
        <f t="shared" si="0"/>
        <v>202</v>
      </c>
      <c r="E20" s="99"/>
      <c r="F20" s="106"/>
      <c r="G20" s="106"/>
      <c r="H20" s="88"/>
    </row>
    <row r="21" spans="1:8" x14ac:dyDescent="0.2">
      <c r="A21" s="95" t="s">
        <v>29</v>
      </c>
      <c r="B21" s="109">
        <f>IF(B9+B15=0,0,B9+B15)</f>
        <v>4480</v>
      </c>
      <c r="C21" s="109">
        <f t="shared" si="0"/>
        <v>45</v>
      </c>
      <c r="D21" s="98">
        <f t="shared" si="0"/>
        <v>4525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4680</v>
      </c>
      <c r="C22" s="104">
        <f>IF(SUM(C19:C21)=0,0,SUM(C19:C21))</f>
        <v>47</v>
      </c>
      <c r="D22" s="104">
        <f>SUM(D19:D21)</f>
        <v>4727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68</v>
      </c>
      <c r="B24" s="89" t="s">
        <v>5</v>
      </c>
      <c r="C24" s="89">
        <f>C17</f>
        <v>0</v>
      </c>
      <c r="D24" s="89" t="s">
        <v>47</v>
      </c>
    </row>
    <row r="25" spans="1:8" x14ac:dyDescent="0.2">
      <c r="A25" s="95" t="s">
        <v>66</v>
      </c>
      <c r="B25" s="96" t="s">
        <v>32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28</v>
      </c>
      <c r="B26" s="97">
        <v>257</v>
      </c>
      <c r="C26" s="97">
        <v>11</v>
      </c>
      <c r="D26" s="98">
        <f>SUM(B26:C26)</f>
        <v>268</v>
      </c>
    </row>
    <row r="27" spans="1:8" x14ac:dyDescent="0.2">
      <c r="A27" s="95" t="s">
        <v>29</v>
      </c>
      <c r="B27" s="97">
        <v>707</v>
      </c>
      <c r="C27" s="97">
        <v>54</v>
      </c>
      <c r="D27" s="98">
        <f>SUM(B27:C27)</f>
        <v>761</v>
      </c>
    </row>
    <row r="28" spans="1:8" x14ac:dyDescent="0.2">
      <c r="A28" s="103" t="str">
        <f>A22</f>
        <v>Total</v>
      </c>
      <c r="B28" s="104">
        <f>IF(B26+B27=0,0,B26+B27)</f>
        <v>964</v>
      </c>
      <c r="C28" s="104">
        <f>IF(SUM(C25:C27)=0,0,SUM(C25:C27))</f>
        <v>65</v>
      </c>
      <c r="D28" s="104">
        <f>IF(SUM(D25:D27)=0,0,SUM(D25:D27))</f>
        <v>1029</v>
      </c>
    </row>
    <row r="30" spans="1:8" x14ac:dyDescent="0.2">
      <c r="A30" s="89" t="s">
        <v>69</v>
      </c>
      <c r="B30" s="89" t="s">
        <v>5</v>
      </c>
      <c r="C30" s="89" t="str">
        <f>C18</f>
        <v>Business</v>
      </c>
      <c r="D30" s="89" t="s">
        <v>47</v>
      </c>
    </row>
    <row r="31" spans="1:8" x14ac:dyDescent="0.2">
      <c r="A31" s="95" t="s">
        <v>66</v>
      </c>
      <c r="B31" s="96" t="s">
        <v>32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28</v>
      </c>
      <c r="B32" s="109">
        <f>B20+B26</f>
        <v>457</v>
      </c>
      <c r="C32" s="109">
        <f t="shared" si="1"/>
        <v>13</v>
      </c>
      <c r="D32" s="98">
        <f t="shared" si="1"/>
        <v>470</v>
      </c>
      <c r="E32" s="88"/>
      <c r="F32" s="88"/>
      <c r="G32" s="88"/>
    </row>
    <row r="33" spans="1:4" x14ac:dyDescent="0.2">
      <c r="A33" s="95" t="s">
        <v>29</v>
      </c>
      <c r="B33" s="109">
        <f>B21+B27</f>
        <v>5187</v>
      </c>
      <c r="C33" s="109">
        <f t="shared" si="1"/>
        <v>99</v>
      </c>
      <c r="D33" s="98">
        <f t="shared" si="1"/>
        <v>5286</v>
      </c>
    </row>
    <row r="34" spans="1:4" x14ac:dyDescent="0.2">
      <c r="A34" s="103" t="str">
        <f>A28</f>
        <v>Total</v>
      </c>
      <c r="B34" s="104">
        <f>IF(B32+B33=0,0,B32+B33)</f>
        <v>5644</v>
      </c>
      <c r="C34" s="104">
        <f>IF(SUM(C31:C33)=0,0,SUM(C31:C33))</f>
        <v>112</v>
      </c>
      <c r="D34" s="104">
        <f>SUM(D31:D33)</f>
        <v>5756</v>
      </c>
    </row>
    <row r="36" spans="1:4" x14ac:dyDescent="0.2">
      <c r="A36" s="110" t="str">
        <f>"In summary, "&amp;TEXT($D$22,"0,000")&amp; " of UI's customers are participating in the CTCleanEnergyOptions Program"</f>
        <v>In summary, 4,727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1,029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5,756 of UI's customers are participating in all REC programs</v>
      </c>
    </row>
    <row r="40" spans="1:4" x14ac:dyDescent="0.2">
      <c r="A40" s="111" t="s">
        <v>35</v>
      </c>
    </row>
    <row r="41" spans="1:4" x14ac:dyDescent="0.2">
      <c r="A41" s="88" t="s">
        <v>30</v>
      </c>
    </row>
    <row r="43" spans="1:4" x14ac:dyDescent="0.2">
      <c r="A43" s="87" t="str">
        <f>'Summary Load Customers '!A34</f>
        <v>Dated 12/06/2013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2013-12-16T15:00:22Z</dcterms:modified>
</cp:coreProperties>
</file>