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H11" i="7" l="1"/>
  <c r="E50" i="6"/>
  <c r="E51" i="6"/>
  <c r="E49" i="6"/>
  <c r="B20" i="5" l="1"/>
  <c r="E27" i="6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F32" i="6" s="1"/>
  <c r="E33" i="6"/>
  <c r="E34" i="6"/>
  <c r="E35" i="6"/>
  <c r="E36" i="6"/>
  <c r="E37" i="6"/>
  <c r="E38" i="6"/>
  <c r="E39" i="6"/>
  <c r="E40" i="6"/>
  <c r="F40" i="6" s="1"/>
  <c r="E41" i="6"/>
  <c r="E42" i="6"/>
  <c r="E43" i="6"/>
  <c r="F43" i="6" s="1"/>
  <c r="E44" i="6"/>
  <c r="E45" i="6"/>
  <c r="F45" i="6" s="1"/>
  <c r="E46" i="6"/>
  <c r="E47" i="6"/>
  <c r="E48" i="6"/>
  <c r="E52" i="6"/>
  <c r="E53" i="6"/>
  <c r="E54" i="6"/>
  <c r="F54" i="6" s="1"/>
  <c r="E55" i="6"/>
  <c r="E56" i="6"/>
  <c r="E57" i="6"/>
  <c r="F13" i="6"/>
  <c r="E8" i="6" l="1"/>
  <c r="C20" i="5"/>
  <c r="B21" i="5"/>
  <c r="B33" i="5" s="1"/>
  <c r="D58" i="6"/>
  <c r="C58" i="6"/>
  <c r="C21" i="5"/>
  <c r="C33" i="5" s="1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20" i="5" s="1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F19" i="8" l="1"/>
  <c r="E19" i="7"/>
  <c r="C11" i="7"/>
  <c r="G19" i="7"/>
  <c r="D28" i="5"/>
  <c r="A37" i="5" s="1"/>
  <c r="D21" i="5"/>
  <c r="D33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D32" i="5"/>
  <c r="F49" i="6" l="1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<sst xmlns="http://schemas.openxmlformats.org/spreadsheetml/2006/main" count="168" uniqueCount="107">
  <si>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</si>
  <si>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</si>
  <si>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</si>
  <si>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</si>
  <si>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</si>
  <si>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</si>
  <si>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</si>
  <si>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</si>
  <si>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</si>
  <si>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</si>
  <si>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</si>
  <si>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</si>
  <si>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</si>
  <si>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</si>
  <si>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</si>
  <si>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</si>
  <si>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</si>
  <si>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</si>
  <si>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</si>
  <si>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</si>
  <si>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</si>
  <si>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</si>
  <si>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</si>
  <si>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</si>
  <si>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</si>
  <si>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</si>
  <si>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</si>
  <si>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</si>
  <si>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</si>
  <si>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</si>
  <si>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</si>
  <si>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</si>
  <si>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</si>
  <si>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</si>
  <si>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</si>
  <si>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</si>
  <si>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</si>
  <si>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</si>
  <si>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</si>
  <si>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</si>
  <si>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</si>
  <si>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</si>
  <si>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</si>
  <si>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</si>
  <si>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</si>
  <si>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</si>
  <si>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</si>
  <si>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</si>
  <si>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</si>
  <si>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</si>
  <si>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</si>
  <si>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</si>
  <si>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</si>
  <si>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</si>
  <si>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</si>
  <si>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</si>
  <si>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</si>
  <si>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</si>
  <si>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</si>
  <si>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</si>
  <si>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</si>
  <si>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</si>
  <si>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</si>
  <si>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</si>
  <si>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</si>
  <si>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</si>
  <si>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</si>
  <si>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</si>
  <si>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</si>
  <si>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</si>
  <si>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</si>
  <si>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</si>
  <si>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</si>
  <si>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</si>
  <si>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</si>
  <si>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</si>
  <si>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</si>
  <si>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</si>
  <si>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</si>
  <si>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</si>
  <si>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</si>
  <si>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</si>
  <si>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</si>
  <si>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</si>
  <si>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</si>
  <si>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</si>
  <si>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</si>
  <si>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</si>
  <si>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</si>
  <si>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</si>
  <si>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</si>
  <si>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</si>
  <si>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</si>
  <si>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</si>
  <si>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</si>
  <si>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</si>
  <si>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</si>
  <si>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</si>
  <si>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</si>
  <si>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</si>
  <si>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</si>
  <si>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</si>
  <si>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</si>
  <si>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</si>
  <si>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</si>
  <si>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May 31, 2014</t>
  </si>
  <si>
    <t>Dated 06/06/2014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</si>
</sst>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105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9" ht="18" customHeight="1" x14ac:dyDescent="0.25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9" ht="18" customHeight="1" x14ac:dyDescent="0.25">
      <c r="A10" s="44" t="s">
        <v>13</v>
      </c>
      <c r="B10" s="75">
        <v>64014.51</v>
      </c>
      <c r="C10" s="45">
        <f>IF(B10=0,0,B10/$B$12)</f>
        <v>0.46279839482951585</v>
      </c>
      <c r="D10" s="75">
        <v>120817</v>
      </c>
      <c r="E10" s="45">
        <f>IF(D10=0,0,D10/$D$12)</f>
        <v>0.71861412639405209</v>
      </c>
      <c r="F10" s="75">
        <v>97715</v>
      </c>
      <c r="G10" s="45">
        <f>IF(F10=0,0,F10/$F$12)</f>
        <v>0.95152542042787724</v>
      </c>
      <c r="H10" s="46">
        <f>IF(B10+D10+F10=0,0,B10+D10+F10)</f>
        <v>282546.51</v>
      </c>
      <c r="I10" s="45">
        <f>IF(H10=0,0,H10/$H$12)</f>
        <v>0.69058889127791956</v>
      </c>
    </row>
    <row r="11" spans="1:9" ht="18" customHeight="1" x14ac:dyDescent="0.25">
      <c r="A11" s="44" t="s">
        <v>15</v>
      </c>
      <c r="B11" s="76">
        <v>74306</v>
      </c>
      <c r="C11" s="45">
        <f>IF(B11=0,0,B11/$B$12)</f>
        <v>0.5372016051704841</v>
      </c>
      <c r="D11" s="76">
        <v>47308</v>
      </c>
      <c r="E11" s="45">
        <f>IF(D11=0,0,D11/$D$12)</f>
        <v>0.28138587360594797</v>
      </c>
      <c r="F11" s="76">
        <v>4978</v>
      </c>
      <c r="G11" s="45">
        <f>IF(F11=0,0,F11/$F$12)</f>
        <v>4.8474579572122735E-2</v>
      </c>
      <c r="H11" s="46">
        <f>IF(B11+D11+F11=0,0,B11+D11+F11)</f>
        <v>126592</v>
      </c>
      <c r="I11" s="45">
        <f>IF(H11=0,0,H11/$H$12)</f>
        <v>0.30941110872208044</v>
      </c>
    </row>
    <row r="12" spans="1:9" ht="18" customHeight="1" x14ac:dyDescent="0.25">
      <c r="A12" s="44" t="s">
        <v>16</v>
      </c>
      <c r="B12" s="47">
        <f>SUM(B10:B11)</f>
        <v>138320.51</v>
      </c>
      <c r="C12" s="48"/>
      <c r="D12" s="47">
        <f>SUM(D10:D11)</f>
        <v>168125</v>
      </c>
      <c r="E12" s="48"/>
      <c r="F12" s="47">
        <f>SUM(F10:F11)</f>
        <v>102693</v>
      </c>
      <c r="G12" s="48"/>
      <c r="H12" s="47">
        <f>IF(H10+H11=0,0,H10+H11)</f>
        <v>409138.51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282,547 MWh, or 69.1%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126,592 MHh, or 30.9%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</row>
    <row r="18" spans="1:10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0" ht="18" customHeight="1" x14ac:dyDescent="0.25">
      <c r="A19" s="44" t="str">
        <f>A10</f>
        <v>Suppliers</v>
      </c>
      <c r="B19" s="75">
        <v>125661</v>
      </c>
      <c r="C19" s="45">
        <f>IF(B19=0,0,B19/$B$21)</f>
        <v>0.42584967619280001</v>
      </c>
      <c r="D19" s="75">
        <v>19782</v>
      </c>
      <c r="E19" s="58">
        <f>IF(D19=0,0,D19/$D$21)</f>
        <v>0.51194327268963014</v>
      </c>
      <c r="F19" s="75">
        <v>248</v>
      </c>
      <c r="G19" s="45">
        <f>IF(F19=0,0,F19/$F$21)</f>
        <v>0.91176470588235292</v>
      </c>
      <c r="H19" s="46">
        <f>IF(B19+D19+F19=0,0,B19+D19+F19)</f>
        <v>145691</v>
      </c>
      <c r="I19" s="45">
        <f>IF(H19=0,0,H19/$H$21)</f>
        <v>0.43620582282422543</v>
      </c>
      <c r="J19" s="59"/>
    </row>
    <row r="20" spans="1:10" ht="18" customHeight="1" x14ac:dyDescent="0.25">
      <c r="A20" s="44" t="str">
        <f>A11</f>
        <v>UI</v>
      </c>
      <c r="B20" s="76">
        <v>169422</v>
      </c>
      <c r="C20" s="45">
        <f>IF(B20=0,0,B20/$B$21)</f>
        <v>0.57415032380719999</v>
      </c>
      <c r="D20" s="76">
        <v>18859</v>
      </c>
      <c r="E20" s="58">
        <f>IF(D20=0,0,D20/$D$21)</f>
        <v>0.48805672731036981</v>
      </c>
      <c r="F20" s="76">
        <v>24</v>
      </c>
      <c r="G20" s="45">
        <f>IF(F20=0,0,F20/$F$21)</f>
        <v>8.8235294117647065E-2</v>
      </c>
      <c r="H20" s="76">
        <f>IF(B20+D20+F20=0,0,B20+D20+F20)</f>
        <v>188305</v>
      </c>
      <c r="I20" s="45">
        <f>IF(H20=0,0,H20/$H$21)</f>
        <v>0.56379417717577451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295083</v>
      </c>
      <c r="C21" s="60"/>
      <c r="D21" s="47">
        <f>SUM(D19:D20)</f>
        <v>38641</v>
      </c>
      <c r="E21" s="48"/>
      <c r="F21" s="47">
        <f>SUM(F19:F20)</f>
        <v>272</v>
      </c>
      <c r="G21" s="48"/>
      <c r="H21" s="47">
        <f>IF(H19+H20=0,0,H19+H20)</f>
        <v>333996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145,691 of UI's total customers, or 43.6%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188,305 or 56.4%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40</v>
      </c>
    </row>
    <row r="28" spans="1:10" ht="13.8" x14ac:dyDescent="0.25">
      <c r="A28" s="71" t="s">
        <v>44</v>
      </c>
    </row>
    <row r="29" spans="1:10" ht="13.8" x14ac:dyDescent="0.25">
      <c r="A29" s="71" t="s">
        <v>79</v>
      </c>
    </row>
    <row r="30" spans="1:10" x14ac:dyDescent="0.25">
      <c r="A30" s="72" t="s">
        <v>30</v>
      </c>
    </row>
    <row r="31" spans="1:10" x14ac:dyDescent="0.25">
      <c r="A31" s="72" t="s">
        <v>36</v>
      </c>
    </row>
    <row r="34" spans="1:1" x14ac:dyDescent="0.25">
      <c r="A34" s="114" t="s">
        <v>106</v>
      </c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opLeftCell="A3" zoomScaleNormal="100" workbookViewId="0">
      <selection activeCell="A5" sqref="A5"/>
    </sheetView>
  </sheetViews>
  <sheetFormatPr defaultColWidth="9.109375" defaultRowHeight="13.2" x14ac:dyDescent="0.25"/>
  <cols>
    <col min="1" max="1" width="4.44140625" style="1" customWidth="1"/>
    <col min="2" max="2" width="40.332031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May 31,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5">
      <c r="A8" s="23">
        <v>1</v>
      </c>
      <c r="B8" s="24" t="s">
        <v>90</v>
      </c>
      <c r="C8" s="78">
        <v>1111</v>
      </c>
      <c r="D8" s="78">
        <v>288</v>
      </c>
      <c r="E8" s="23">
        <f t="shared" ref="E8:E57" si="0">IF(SUM(C8:D8)=0,0,SUM(C8:D8))</f>
        <v>1399</v>
      </c>
      <c r="F8" s="25">
        <f t="shared" ref="F8:F39" si="1">IF(E8=0,"",E8/$E$58)</f>
        <v>9.6025149116966725E-3</v>
      </c>
    </row>
    <row r="9" spans="1:11" ht="14.25" customHeight="1" x14ac:dyDescent="0.25">
      <c r="A9" s="23">
        <v>2</v>
      </c>
      <c r="B9" s="24" t="s">
        <v>89</v>
      </c>
      <c r="C9" s="78">
        <v>1115</v>
      </c>
      <c r="D9" s="78">
        <v>728</v>
      </c>
      <c r="E9" s="23">
        <f t="shared" si="0"/>
        <v>1843</v>
      </c>
      <c r="F9" s="25">
        <f t="shared" si="1"/>
        <v>1.2650060745001407E-2</v>
      </c>
    </row>
    <row r="10" spans="1:11" ht="14.25" customHeight="1" x14ac:dyDescent="0.25">
      <c r="A10" s="23">
        <v>3</v>
      </c>
      <c r="B10" s="24" t="s">
        <v>83</v>
      </c>
      <c r="C10" s="78">
        <v>6099</v>
      </c>
      <c r="D10" s="78">
        <v>603</v>
      </c>
      <c r="E10" s="23">
        <f t="shared" si="0"/>
        <v>6702</v>
      </c>
      <c r="F10" s="25">
        <f t="shared" si="1"/>
        <v>4.6001468862180914E-2</v>
      </c>
    </row>
    <row r="11" spans="1:11" ht="14.25" customHeight="1" x14ac:dyDescent="0.25">
      <c r="A11" s="23">
        <v>4</v>
      </c>
      <c r="B11" s="115" t="s">
        <v>95</v>
      </c>
      <c r="C11" s="78">
        <v>4</v>
      </c>
      <c r="D11" s="78">
        <v>5</v>
      </c>
      <c r="E11" s="23">
        <f t="shared" si="0"/>
        <v>9</v>
      </c>
      <c r="F11" s="25">
        <f t="shared" si="1"/>
        <v>6.1774577702122991E-5</v>
      </c>
    </row>
    <row r="12" spans="1:11" ht="14.25" customHeight="1" x14ac:dyDescent="0.25">
      <c r="A12" s="23">
        <v>5</v>
      </c>
      <c r="B12" s="24" t="s">
        <v>54</v>
      </c>
      <c r="C12" s="78">
        <v>2713</v>
      </c>
      <c r="D12" s="78">
        <v>122</v>
      </c>
      <c r="E12" s="23">
        <f t="shared" si="0"/>
        <v>2835</v>
      </c>
      <c r="F12" s="25">
        <f t="shared" si="1"/>
        <v>1.9458991976168741E-2</v>
      </c>
    </row>
    <row r="13" spans="1:11" ht="14.25" customHeight="1" x14ac:dyDescent="0.25">
      <c r="A13" s="23">
        <v>6</v>
      </c>
      <c r="B13" s="24" t="s">
        <v>53</v>
      </c>
      <c r="C13" s="78"/>
      <c r="D13" s="78">
        <v>0</v>
      </c>
      <c r="E13" s="23">
        <f t="shared" si="0"/>
        <v>0</v>
      </c>
      <c r="F13" s="25" t="str">
        <f t="shared" si="1"/>
        <v/>
      </c>
    </row>
    <row r="14" spans="1:11" ht="14.25" customHeight="1" x14ac:dyDescent="0.25">
      <c r="A14" s="23">
        <v>7</v>
      </c>
      <c r="B14" s="24" t="s">
        <v>10</v>
      </c>
      <c r="C14" s="78">
        <v>1923</v>
      </c>
      <c r="D14" s="78">
        <v>24</v>
      </c>
      <c r="E14" s="23">
        <f t="shared" si="0"/>
        <v>1947</v>
      </c>
      <c r="F14" s="25">
        <f t="shared" si="1"/>
        <v>1.3363900309559272E-2</v>
      </c>
    </row>
    <row r="15" spans="1:11" ht="14.25" customHeight="1" x14ac:dyDescent="0.25">
      <c r="A15" s="23">
        <v>9</v>
      </c>
      <c r="B15" s="24" t="s">
        <v>12</v>
      </c>
      <c r="C15" s="78">
        <v>6689</v>
      </c>
      <c r="D15" s="78">
        <v>1044</v>
      </c>
      <c r="E15" s="23">
        <f t="shared" si="0"/>
        <v>7733</v>
      </c>
      <c r="F15" s="25">
        <f t="shared" si="1"/>
        <v>5.307808993005745E-2</v>
      </c>
    </row>
    <row r="16" spans="1:11" ht="14.25" customHeight="1" x14ac:dyDescent="0.25">
      <c r="A16" s="23">
        <v>8</v>
      </c>
      <c r="B16" s="115" t="s">
        <v>85</v>
      </c>
      <c r="C16" s="78">
        <v>6404</v>
      </c>
      <c r="D16" s="78">
        <v>208</v>
      </c>
      <c r="E16" s="23">
        <f t="shared" si="0"/>
        <v>6612</v>
      </c>
      <c r="F16" s="25">
        <f t="shared" si="1"/>
        <v>4.5383723085159686E-2</v>
      </c>
    </row>
    <row r="17" spans="1:6" ht="14.25" customHeight="1" x14ac:dyDescent="0.25">
      <c r="A17" s="23">
        <v>10</v>
      </c>
      <c r="B17" s="24" t="s">
        <v>14</v>
      </c>
      <c r="C17" s="78">
        <v>280</v>
      </c>
      <c r="D17" s="78">
        <v>1216</v>
      </c>
      <c r="E17" s="23">
        <f t="shared" si="0"/>
        <v>1496</v>
      </c>
      <c r="F17" s="25">
        <f t="shared" si="1"/>
        <v>1.0268307582486222E-2</v>
      </c>
    </row>
    <row r="18" spans="1:6" ht="14.25" customHeight="1" x14ac:dyDescent="0.25">
      <c r="A18" s="23">
        <v>11</v>
      </c>
      <c r="B18" s="24" t="s">
        <v>82</v>
      </c>
      <c r="C18" s="78">
        <v>523</v>
      </c>
      <c r="D18" s="78">
        <v>205</v>
      </c>
      <c r="E18" s="23">
        <f t="shared" si="0"/>
        <v>728</v>
      </c>
      <c r="F18" s="25">
        <f t="shared" si="1"/>
        <v>4.996876951905059E-3</v>
      </c>
    </row>
    <row r="19" spans="1:6" ht="14.25" customHeight="1" x14ac:dyDescent="0.25">
      <c r="A19" s="23">
        <v>12</v>
      </c>
      <c r="B19" s="115" t="s">
        <v>99</v>
      </c>
      <c r="C19" s="78">
        <v>30</v>
      </c>
      <c r="D19" s="78">
        <v>1214</v>
      </c>
      <c r="E19" s="23">
        <f t="shared" si="0"/>
        <v>1244</v>
      </c>
      <c r="F19" s="25">
        <f t="shared" si="1"/>
        <v>8.5386194068267779E-3</v>
      </c>
    </row>
    <row r="20" spans="1:6" ht="14.25" customHeight="1" x14ac:dyDescent="0.25">
      <c r="A20" s="23">
        <v>13</v>
      </c>
      <c r="B20" s="115" t="s">
        <v>100</v>
      </c>
      <c r="C20" s="78">
        <v>22370</v>
      </c>
      <c r="D20" s="78">
        <v>3334</v>
      </c>
      <c r="E20" s="23">
        <f t="shared" si="0"/>
        <v>25704</v>
      </c>
      <c r="F20" s="25">
        <f t="shared" si="1"/>
        <v>0.17642819391726325</v>
      </c>
    </row>
    <row r="21" spans="1:6" ht="14.25" customHeight="1" x14ac:dyDescent="0.25">
      <c r="A21" s="23">
        <v>14</v>
      </c>
      <c r="B21" s="79" t="s">
        <v>50</v>
      </c>
      <c r="C21" s="78">
        <v>4982</v>
      </c>
      <c r="D21" s="78">
        <v>579</v>
      </c>
      <c r="E21" s="23">
        <f t="shared" si="0"/>
        <v>5561</v>
      </c>
      <c r="F21" s="25">
        <f t="shared" si="1"/>
        <v>3.8169825177945101E-2</v>
      </c>
    </row>
    <row r="22" spans="1:6" ht="14.25" customHeight="1" x14ac:dyDescent="0.25">
      <c r="A22" s="23">
        <v>15</v>
      </c>
      <c r="B22" s="115" t="s">
        <v>92</v>
      </c>
      <c r="C22" s="78">
        <v>10683</v>
      </c>
      <c r="D22" s="78">
        <v>1022</v>
      </c>
      <c r="E22" s="23">
        <f t="shared" si="0"/>
        <v>11705</v>
      </c>
      <c r="F22" s="25">
        <f t="shared" si="1"/>
        <v>8.0341270222594394E-2</v>
      </c>
    </row>
    <row r="23" spans="1:6" ht="14.25" customHeight="1" x14ac:dyDescent="0.25">
      <c r="A23" s="23">
        <v>16</v>
      </c>
      <c r="B23" s="79" t="s">
        <v>46</v>
      </c>
      <c r="C23" s="78">
        <v>4096</v>
      </c>
      <c r="D23" s="78">
        <v>492</v>
      </c>
      <c r="E23" s="23">
        <f t="shared" si="0"/>
        <v>4588</v>
      </c>
      <c r="F23" s="25">
        <f t="shared" si="1"/>
        <v>3.1491306944148915E-2</v>
      </c>
    </row>
    <row r="24" spans="1:6" ht="14.25" customHeight="1" x14ac:dyDescent="0.25">
      <c r="A24" s="23">
        <v>17</v>
      </c>
      <c r="B24" s="24" t="s">
        <v>17</v>
      </c>
      <c r="C24" s="78">
        <v>533</v>
      </c>
      <c r="D24" s="78">
        <v>53</v>
      </c>
      <c r="E24" s="23">
        <f t="shared" si="0"/>
        <v>586</v>
      </c>
      <c r="F24" s="25">
        <f t="shared" si="1"/>
        <v>4.0222113926048969E-3</v>
      </c>
    </row>
    <row r="25" spans="1:6" ht="14.25" customHeight="1" x14ac:dyDescent="0.25">
      <c r="A25" s="23">
        <v>18</v>
      </c>
      <c r="B25" s="24" t="s">
        <v>61</v>
      </c>
      <c r="C25" s="78">
        <v>1433</v>
      </c>
      <c r="D25" s="78">
        <v>187</v>
      </c>
      <c r="E25" s="23">
        <f t="shared" si="0"/>
        <v>1620</v>
      </c>
      <c r="F25" s="25">
        <f t="shared" si="1"/>
        <v>1.1119423986382137E-2</v>
      </c>
    </row>
    <row r="26" spans="1:6" ht="14.25" customHeight="1" x14ac:dyDescent="0.25">
      <c r="A26" s="23">
        <v>19</v>
      </c>
      <c r="B26" s="24" t="s">
        <v>18</v>
      </c>
      <c r="C26" s="78">
        <v>0</v>
      </c>
      <c r="D26" s="78"/>
      <c r="E26" s="23">
        <f t="shared" si="0"/>
        <v>0</v>
      </c>
      <c r="F26" s="25" t="str">
        <f t="shared" si="1"/>
        <v/>
      </c>
    </row>
    <row r="27" spans="1:6" ht="14.25" customHeight="1" x14ac:dyDescent="0.25">
      <c r="A27" s="23">
        <v>20</v>
      </c>
      <c r="B27" s="115" t="s">
        <v>103</v>
      </c>
      <c r="C27" s="78">
        <v>34</v>
      </c>
      <c r="D27" s="78">
        <v>139</v>
      </c>
      <c r="E27" s="23">
        <f t="shared" ref="E27" si="2">IF(SUM(C27:D27)=0,0,SUM(C27:D27))</f>
        <v>173</v>
      </c>
      <c r="F27" s="25">
        <f t="shared" si="1"/>
        <v>1.1874446602741417E-3</v>
      </c>
    </row>
    <row r="28" spans="1:6" ht="14.25" customHeight="1" x14ac:dyDescent="0.25">
      <c r="A28" s="23">
        <v>21</v>
      </c>
      <c r="B28" s="24" t="s">
        <v>91</v>
      </c>
      <c r="C28" s="78">
        <v>2056</v>
      </c>
      <c r="D28" s="78">
        <v>9</v>
      </c>
      <c r="E28" s="23">
        <f t="shared" si="0"/>
        <v>2065</v>
      </c>
      <c r="F28" s="25">
        <f t="shared" si="1"/>
        <v>1.4173833661653774E-2</v>
      </c>
    </row>
    <row r="29" spans="1:6" ht="14.25" customHeight="1" x14ac:dyDescent="0.25">
      <c r="A29" s="23">
        <v>22</v>
      </c>
      <c r="B29" s="24" t="s">
        <v>60</v>
      </c>
      <c r="C29" s="78">
        <v>750</v>
      </c>
      <c r="D29" s="78">
        <v>33</v>
      </c>
      <c r="E29" s="23">
        <f t="shared" si="0"/>
        <v>783</v>
      </c>
      <c r="F29" s="25">
        <f t="shared" si="1"/>
        <v>5.3743882600847002E-3</v>
      </c>
    </row>
    <row r="30" spans="1:6" ht="14.25" customHeight="1" x14ac:dyDescent="0.25">
      <c r="A30" s="23">
        <v>23</v>
      </c>
      <c r="B30" s="24" t="s">
        <v>77</v>
      </c>
      <c r="C30" s="78">
        <v>233</v>
      </c>
      <c r="D30" s="78">
        <v>8</v>
      </c>
      <c r="E30" s="23">
        <f t="shared" si="0"/>
        <v>241</v>
      </c>
      <c r="F30" s="25">
        <f t="shared" si="1"/>
        <v>1.6541859140235156E-3</v>
      </c>
    </row>
    <row r="31" spans="1:6" ht="14.25" customHeight="1" x14ac:dyDescent="0.25">
      <c r="A31" s="23">
        <v>24</v>
      </c>
      <c r="B31" s="115" t="s">
        <v>19</v>
      </c>
      <c r="C31" s="78">
        <v>226</v>
      </c>
      <c r="D31" s="78">
        <v>1003</v>
      </c>
      <c r="E31" s="23">
        <f t="shared" si="0"/>
        <v>1229</v>
      </c>
      <c r="F31" s="25">
        <f t="shared" si="1"/>
        <v>8.4356617773232393E-3</v>
      </c>
    </row>
    <row r="32" spans="1:6" ht="14.25" customHeight="1" x14ac:dyDescent="0.25">
      <c r="A32" s="23">
        <v>25</v>
      </c>
      <c r="B32" s="24" t="s">
        <v>20</v>
      </c>
      <c r="C32" s="78">
        <v>0</v>
      </c>
      <c r="D32" s="78"/>
      <c r="E32" s="23">
        <f t="shared" si="0"/>
        <v>0</v>
      </c>
      <c r="F32" s="25" t="str">
        <f t="shared" si="1"/>
        <v/>
      </c>
    </row>
    <row r="33" spans="1:6" ht="14.25" customHeight="1" x14ac:dyDescent="0.25">
      <c r="A33" s="23">
        <v>26</v>
      </c>
      <c r="B33" s="24" t="s">
        <v>21</v>
      </c>
      <c r="C33" s="78">
        <v>182</v>
      </c>
      <c r="D33" s="78">
        <v>483</v>
      </c>
      <c r="E33" s="23">
        <f t="shared" si="0"/>
        <v>665</v>
      </c>
      <c r="F33" s="25">
        <f t="shared" si="1"/>
        <v>4.5644549079901986E-3</v>
      </c>
    </row>
    <row r="34" spans="1:6" ht="14.25" customHeight="1" x14ac:dyDescent="0.25">
      <c r="A34" s="23">
        <v>27</v>
      </c>
      <c r="B34" s="115" t="s">
        <v>96</v>
      </c>
      <c r="C34" s="78">
        <v>1</v>
      </c>
      <c r="D34" s="78">
        <v>11</v>
      </c>
      <c r="E34" s="23">
        <f t="shared" si="0"/>
        <v>12</v>
      </c>
      <c r="F34" s="25">
        <f t="shared" si="1"/>
        <v>8.236610360283065E-5</v>
      </c>
    </row>
    <row r="35" spans="1:6" ht="14.25" customHeight="1" x14ac:dyDescent="0.25">
      <c r="A35" s="23">
        <v>28</v>
      </c>
      <c r="B35" s="24" t="s">
        <v>78</v>
      </c>
      <c r="C35" s="78">
        <v>0</v>
      </c>
      <c r="D35" s="78">
        <v>24</v>
      </c>
      <c r="E35" s="23">
        <f t="shared" si="0"/>
        <v>24</v>
      </c>
      <c r="F35" s="25">
        <f t="shared" si="1"/>
        <v>1.647322072056613E-4</v>
      </c>
    </row>
    <row r="36" spans="1:6" ht="14.25" customHeight="1" x14ac:dyDescent="0.25">
      <c r="A36" s="23">
        <v>29</v>
      </c>
      <c r="B36" s="115" t="s">
        <v>94</v>
      </c>
      <c r="C36" s="78">
        <v>180</v>
      </c>
      <c r="D36" s="78">
        <v>605</v>
      </c>
      <c r="E36" s="23">
        <f t="shared" si="0"/>
        <v>785</v>
      </c>
      <c r="F36" s="25">
        <f t="shared" si="1"/>
        <v>5.3881159440185046E-3</v>
      </c>
    </row>
    <row r="37" spans="1:6" ht="14.25" customHeight="1" x14ac:dyDescent="0.25">
      <c r="A37" s="23">
        <v>30</v>
      </c>
      <c r="B37" s="115" t="s">
        <v>93</v>
      </c>
      <c r="C37" s="78">
        <v>20</v>
      </c>
      <c r="D37" s="78">
        <v>2137</v>
      </c>
      <c r="E37" s="23">
        <f t="shared" si="0"/>
        <v>2157</v>
      </c>
      <c r="F37" s="25">
        <f t="shared" si="1"/>
        <v>1.4805307122608809E-2</v>
      </c>
    </row>
    <row r="38" spans="1:6" ht="14.25" customHeight="1" x14ac:dyDescent="0.25">
      <c r="A38" s="23">
        <v>31</v>
      </c>
      <c r="B38" s="24" t="s">
        <v>51</v>
      </c>
      <c r="C38" s="78">
        <v>15352</v>
      </c>
      <c r="D38" s="78">
        <v>661</v>
      </c>
      <c r="E38" s="23">
        <f t="shared" si="0"/>
        <v>16013</v>
      </c>
      <c r="F38" s="25">
        <f t="shared" si="1"/>
        <v>0.1099107014160106</v>
      </c>
    </row>
    <row r="39" spans="1:6" ht="14.25" customHeight="1" x14ac:dyDescent="0.25">
      <c r="A39" s="23">
        <v>32</v>
      </c>
      <c r="B39" s="24" t="s">
        <v>59</v>
      </c>
      <c r="C39" s="78">
        <v>2661</v>
      </c>
      <c r="D39" s="78">
        <v>55</v>
      </c>
      <c r="E39" s="23">
        <f t="shared" si="0"/>
        <v>2716</v>
      </c>
      <c r="F39" s="25">
        <f t="shared" si="1"/>
        <v>1.8642194782107338E-2</v>
      </c>
    </row>
    <row r="40" spans="1:6" ht="14.25" customHeight="1" x14ac:dyDescent="0.25">
      <c r="A40" s="23">
        <v>33</v>
      </c>
      <c r="B40" s="115" t="s">
        <v>97</v>
      </c>
      <c r="C40" s="78">
        <v>0</v>
      </c>
      <c r="D40" s="78">
        <v>0</v>
      </c>
      <c r="E40" s="23">
        <f t="shared" si="0"/>
        <v>0</v>
      </c>
      <c r="F40" s="25" t="str">
        <f t="shared" ref="F40:F57" si="3">IF(E40=0,"",E40/$E$58)</f>
        <v/>
      </c>
    </row>
    <row r="41" spans="1:6" ht="14.25" customHeight="1" x14ac:dyDescent="0.25">
      <c r="A41" s="23">
        <v>34</v>
      </c>
      <c r="B41" s="115" t="s">
        <v>87</v>
      </c>
      <c r="C41" s="78">
        <v>647</v>
      </c>
      <c r="D41" s="78">
        <v>19</v>
      </c>
      <c r="E41" s="23">
        <f t="shared" si="0"/>
        <v>666</v>
      </c>
      <c r="F41" s="25">
        <f t="shared" si="3"/>
        <v>4.5713187499571012E-3</v>
      </c>
    </row>
    <row r="42" spans="1:6" ht="14.25" customHeight="1" x14ac:dyDescent="0.25">
      <c r="A42" s="23">
        <v>35</v>
      </c>
      <c r="B42" s="24" t="s">
        <v>23</v>
      </c>
      <c r="C42" s="78">
        <v>12622</v>
      </c>
      <c r="D42" s="78">
        <v>972</v>
      </c>
      <c r="E42" s="23">
        <f t="shared" si="0"/>
        <v>13594</v>
      </c>
      <c r="F42" s="25">
        <f t="shared" si="3"/>
        <v>9.3307067698073315E-2</v>
      </c>
    </row>
    <row r="43" spans="1:6" ht="14.25" customHeight="1" x14ac:dyDescent="0.25">
      <c r="A43" s="23">
        <v>36</v>
      </c>
      <c r="B43" s="24" t="s">
        <v>56</v>
      </c>
      <c r="C43" s="78">
        <v>0</v>
      </c>
      <c r="D43" s="78">
        <v>0</v>
      </c>
      <c r="E43" s="23">
        <f t="shared" si="0"/>
        <v>0</v>
      </c>
      <c r="F43" s="25" t="str">
        <f t="shared" si="3"/>
        <v/>
      </c>
    </row>
    <row r="44" spans="1:6" ht="14.25" customHeight="1" x14ac:dyDescent="0.25">
      <c r="A44" s="23">
        <v>37</v>
      </c>
      <c r="B44" s="115" t="s">
        <v>88</v>
      </c>
      <c r="C44" s="78">
        <v>23</v>
      </c>
      <c r="D44" s="78">
        <v>160</v>
      </c>
      <c r="E44" s="23">
        <f t="shared" si="0"/>
        <v>183</v>
      </c>
      <c r="F44" s="25">
        <f t="shared" si="3"/>
        <v>1.2560830799431674E-3</v>
      </c>
    </row>
    <row r="45" spans="1:6" x14ac:dyDescent="0.25">
      <c r="A45" s="23">
        <v>38</v>
      </c>
      <c r="B45" s="82" t="s">
        <v>49</v>
      </c>
      <c r="C45" s="78">
        <v>0</v>
      </c>
      <c r="D45" s="78">
        <v>0</v>
      </c>
      <c r="E45" s="23">
        <f t="shared" si="0"/>
        <v>0</v>
      </c>
      <c r="F45" s="25" t="str">
        <f t="shared" si="3"/>
        <v/>
      </c>
    </row>
    <row r="46" spans="1:6" x14ac:dyDescent="0.25">
      <c r="A46" s="23">
        <v>39</v>
      </c>
      <c r="B46" s="24" t="s">
        <v>55</v>
      </c>
      <c r="C46" s="78">
        <v>0</v>
      </c>
      <c r="D46" s="78">
        <v>1</v>
      </c>
      <c r="E46" s="23">
        <f t="shared" si="0"/>
        <v>1</v>
      </c>
      <c r="F46" s="25">
        <f t="shared" si="3"/>
        <v>6.8638419669025536E-6</v>
      </c>
    </row>
    <row r="47" spans="1:6" x14ac:dyDescent="0.25">
      <c r="A47" s="23">
        <v>40</v>
      </c>
      <c r="B47" s="24" t="s">
        <v>58</v>
      </c>
      <c r="C47" s="78">
        <v>2468</v>
      </c>
      <c r="D47" s="78">
        <v>106</v>
      </c>
      <c r="E47" s="23">
        <f t="shared" si="0"/>
        <v>2574</v>
      </c>
      <c r="F47" s="25">
        <f t="shared" si="3"/>
        <v>1.7667529222807173E-2</v>
      </c>
    </row>
    <row r="48" spans="1:6" x14ac:dyDescent="0.25">
      <c r="A48" s="23">
        <v>41</v>
      </c>
      <c r="B48" s="24" t="s">
        <v>52</v>
      </c>
      <c r="C48" s="78">
        <v>4597</v>
      </c>
      <c r="D48" s="78">
        <v>372</v>
      </c>
      <c r="E48" s="23">
        <f t="shared" si="0"/>
        <v>4969</v>
      </c>
      <c r="F48" s="25">
        <f t="shared" si="3"/>
        <v>3.4106430733538792E-2</v>
      </c>
    </row>
    <row r="49" spans="1:6" x14ac:dyDescent="0.25">
      <c r="A49" s="23">
        <v>42</v>
      </c>
      <c r="B49" s="115" t="s">
        <v>104</v>
      </c>
      <c r="C49" s="78">
        <v>458</v>
      </c>
      <c r="D49" s="78">
        <v>149</v>
      </c>
      <c r="E49" s="23">
        <f t="shared" si="0"/>
        <v>607</v>
      </c>
      <c r="F49" s="25">
        <f t="shared" si="3"/>
        <v>4.1663520739098504E-3</v>
      </c>
    </row>
    <row r="50" spans="1:6" x14ac:dyDescent="0.25">
      <c r="A50" s="23">
        <v>43</v>
      </c>
      <c r="B50" s="24" t="s">
        <v>24</v>
      </c>
      <c r="C50" s="78">
        <v>3</v>
      </c>
      <c r="D50" s="78">
        <v>424</v>
      </c>
      <c r="E50" s="23">
        <f t="shared" si="0"/>
        <v>427</v>
      </c>
      <c r="F50" s="25">
        <f t="shared" si="3"/>
        <v>2.9308605198673904E-3</v>
      </c>
    </row>
    <row r="51" spans="1:6" x14ac:dyDescent="0.25">
      <c r="A51" s="23">
        <v>44</v>
      </c>
      <c r="B51" s="24" t="s">
        <v>84</v>
      </c>
      <c r="C51" s="78"/>
      <c r="D51" s="78">
        <v>15</v>
      </c>
      <c r="E51" s="23">
        <f t="shared" si="0"/>
        <v>15</v>
      </c>
      <c r="F51" s="25">
        <f t="shared" si="3"/>
        <v>1.0295762950353831E-4</v>
      </c>
    </row>
    <row r="52" spans="1:6" x14ac:dyDescent="0.25">
      <c r="A52" s="23">
        <v>45</v>
      </c>
      <c r="B52" s="24" t="s">
        <v>86</v>
      </c>
      <c r="C52" s="78">
        <v>1385</v>
      </c>
      <c r="D52" s="78">
        <v>30</v>
      </c>
      <c r="E52" s="23">
        <f t="shared" si="0"/>
        <v>1415</v>
      </c>
      <c r="F52" s="25">
        <f t="shared" si="3"/>
        <v>9.7123363831671146E-3</v>
      </c>
    </row>
    <row r="53" spans="1:6" x14ac:dyDescent="0.25">
      <c r="A53" s="23">
        <v>46</v>
      </c>
      <c r="B53" s="24" t="s">
        <v>25</v>
      </c>
      <c r="C53" s="78">
        <v>3</v>
      </c>
      <c r="D53" s="78">
        <v>521</v>
      </c>
      <c r="E53" s="23">
        <f t="shared" si="0"/>
        <v>524</v>
      </c>
      <c r="F53" s="25">
        <f t="shared" si="3"/>
        <v>3.5966531906569382E-3</v>
      </c>
    </row>
    <row r="54" spans="1:6" x14ac:dyDescent="0.25">
      <c r="A54" s="23">
        <v>47</v>
      </c>
      <c r="B54" s="24" t="s">
        <v>81</v>
      </c>
      <c r="C54" s="78">
        <v>0</v>
      </c>
      <c r="D54" s="78">
        <v>0</v>
      </c>
      <c r="E54" s="23">
        <f t="shared" si="0"/>
        <v>0</v>
      </c>
      <c r="F54" s="25" t="str">
        <f t="shared" si="3"/>
        <v/>
      </c>
    </row>
    <row r="55" spans="1:6" x14ac:dyDescent="0.25">
      <c r="A55" s="23">
        <v>48</v>
      </c>
      <c r="B55" s="79" t="s">
        <v>48</v>
      </c>
      <c r="C55" s="78">
        <v>6938</v>
      </c>
      <c r="D55" s="78">
        <v>237</v>
      </c>
      <c r="E55" s="23">
        <f t="shared" si="0"/>
        <v>7175</v>
      </c>
      <c r="F55" s="25">
        <f t="shared" si="3"/>
        <v>4.9248066112525822E-2</v>
      </c>
    </row>
    <row r="56" spans="1:6" x14ac:dyDescent="0.25">
      <c r="A56" s="23">
        <v>49</v>
      </c>
      <c r="B56" s="79" t="s">
        <v>47</v>
      </c>
      <c r="C56" s="78">
        <v>2732</v>
      </c>
      <c r="D56" s="78">
        <v>396</v>
      </c>
      <c r="E56" s="23">
        <f t="shared" si="0"/>
        <v>3128</v>
      </c>
      <c r="F56" s="25">
        <f t="shared" si="3"/>
        <v>2.147009767247119E-2</v>
      </c>
    </row>
    <row r="57" spans="1:6" ht="13.8" thickBot="1" x14ac:dyDescent="0.3">
      <c r="A57" s="23">
        <v>50</v>
      </c>
      <c r="B57" s="113" t="s">
        <v>80</v>
      </c>
      <c r="C57" s="80">
        <v>1102</v>
      </c>
      <c r="D57" s="80">
        <v>136</v>
      </c>
      <c r="E57" s="73">
        <f t="shared" si="0"/>
        <v>1238</v>
      </c>
      <c r="F57" s="81">
        <f t="shared" si="3"/>
        <v>8.4974363550253621E-3</v>
      </c>
    </row>
    <row r="58" spans="1:6" ht="13.8" thickTop="1" x14ac:dyDescent="0.25">
      <c r="A58" s="12"/>
      <c r="B58" s="6" t="s">
        <v>26</v>
      </c>
      <c r="C58" s="74">
        <f>IF(SUM(C8:C57)=0,0,SUM(C8:C57))</f>
        <v>125661</v>
      </c>
      <c r="D58" s="74">
        <f>IF(SUM(D8:D57)=0,0,SUM(D8:D57))</f>
        <v>20030</v>
      </c>
      <c r="E58" s="74">
        <f>IF(SUM(E8:E57)=0,0,SUM(E8:E57))</f>
        <v>145691</v>
      </c>
      <c r="F58" s="83">
        <f>IF($E$58=0,0,E58/$E$58)</f>
        <v>1</v>
      </c>
    </row>
    <row r="59" spans="1:6" x14ac:dyDescent="0.25">
      <c r="A59" s="2" t="s">
        <v>30</v>
      </c>
      <c r="B59" s="19"/>
      <c r="C59" s="19"/>
      <c r="D59" s="19"/>
      <c r="E59" s="19"/>
    </row>
    <row r="60" spans="1:6" x14ac:dyDescent="0.25">
      <c r="A60" s="2" t="s">
        <v>34</v>
      </c>
      <c r="D60" s="19"/>
      <c r="E60" s="19"/>
    </row>
    <row r="61" spans="1:6" x14ac:dyDescent="0.25">
      <c r="A61" s="2" t="s">
        <v>35</v>
      </c>
      <c r="C61" s="12"/>
      <c r="D61" s="12"/>
      <c r="E61" s="12"/>
    </row>
    <row r="62" spans="1:6" x14ac:dyDescent="0.25">
      <c r="C62" s="12"/>
      <c r="D62" s="12"/>
      <c r="E62" s="12"/>
    </row>
    <row r="63" spans="1:6" x14ac:dyDescent="0.25">
      <c r="B63" s="116" t="str">
        <f>'Summary Load Customers '!A34</f>
        <v>Dated 06/06/2014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zoomScalePageLayoutView="70" workbookViewId="0">
      <selection activeCell="A7" sqref="A7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May 31,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5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5">
      <c r="A12" s="44" t="s">
        <v>71</v>
      </c>
      <c r="B12" s="47">
        <f>REC_programs_detail!B22</f>
        <v>4719</v>
      </c>
      <c r="C12" s="48">
        <f>IF(B12=0,0,B12/'Summary Load Customers '!$B$21)</f>
        <v>1.5992110694279235E-2</v>
      </c>
      <c r="D12" s="47">
        <f>REC_programs_detail!C22</f>
        <v>47</v>
      </c>
      <c r="E12" s="48">
        <f>IF(D12=0,0,D12/('Summary Load Customers '!$D$21+'Summary Load Customers '!$F$21))</f>
        <v>1.2078225785727135E-3</v>
      </c>
      <c r="F12" s="47">
        <f>B12+D12</f>
        <v>4766</v>
      </c>
      <c r="G12" s="48">
        <f>IF(F12=0,0,F12/'Summary Load Customers '!$H$21)</f>
        <v>1.4269631971640379E-2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4,766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5">
      <c r="A19" s="44" t="s">
        <v>72</v>
      </c>
      <c r="B19" s="47">
        <f>REC_programs_detail!B28</f>
        <v>916</v>
      </c>
      <c r="C19" s="48">
        <f>IF(B19=0,0,B19/'Summary Load Customers '!$B$21)</f>
        <v>3.1042113574824711E-3</v>
      </c>
      <c r="D19" s="47">
        <f>REC_programs_detail!C28</f>
        <v>65</v>
      </c>
      <c r="E19" s="48">
        <f>IF(D19=0,0,D19/('Summary Load Customers '!$D$21+'Summary Load Customers '!$F$21))</f>
        <v>1.6703929278133272E-3</v>
      </c>
      <c r="F19" s="47">
        <f>B19+D19</f>
        <v>981</v>
      </c>
      <c r="G19" s="48">
        <f>IF(F19=0,0,F19/'Summary Load Customers '!$H$21)</f>
        <v>2.9371609240829233E-3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0,981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3.8" x14ac:dyDescent="0.2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3.8" x14ac:dyDescent="0.25">
      <c r="A26" s="44" t="s">
        <v>73</v>
      </c>
      <c r="B26" s="47">
        <f>B12+B19</f>
        <v>5635</v>
      </c>
      <c r="C26" s="48">
        <f>IF(B26=0,0,B26/'Summary Load Customers '!$B$21)</f>
        <v>1.9096322051761708E-2</v>
      </c>
      <c r="D26" s="47">
        <f>D12+D19</f>
        <v>112</v>
      </c>
      <c r="E26" s="48">
        <f>IF(D26=0,0,D26/('Summary Load Customers '!$D$21+'Summary Load Customers '!$F$21))</f>
        <v>2.8782155063860407E-3</v>
      </c>
      <c r="F26" s="47">
        <f>B26+D26</f>
        <v>5747</v>
      </c>
      <c r="G26" s="48">
        <f>IF(F26=0,0,F26/'Summary Load Customers '!$H$21)</f>
        <v>1.7206792895723303E-2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5,747 of UI's customers, or 1.7% are participating in the combined REC programs.</v>
      </c>
      <c r="G28" s="54"/>
      <c r="H28" s="32"/>
    </row>
    <row r="30" spans="1:9" ht="13.8" x14ac:dyDescent="0.25">
      <c r="A30" s="71" t="s">
        <v>44</v>
      </c>
    </row>
    <row r="31" spans="1:9" ht="13.8" x14ac:dyDescent="0.25">
      <c r="A31" s="71"/>
    </row>
    <row r="32" spans="1:9" ht="13.8" x14ac:dyDescent="0.25">
      <c r="A32" s="71" t="s">
        <v>102</v>
      </c>
    </row>
    <row r="33" spans="1:1" x14ac:dyDescent="0.25">
      <c r="A33" s="72" t="s">
        <v>98</v>
      </c>
    </row>
    <row r="35" spans="1:1" x14ac:dyDescent="0.25">
      <c r="A35" s="72" t="s">
        <v>30</v>
      </c>
    </row>
    <row r="37" spans="1:1" x14ac:dyDescent="0.25">
      <c r="A37" s="3" t="str">
        <f>'Summary Load Customers '!A34</f>
        <v>Dated 06/06/2014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2" sqref="A2:D2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ht="15" customHeight="1" x14ac:dyDescent="0.25">
      <c r="A1" s="117" t="str">
        <f>'Summary Load Customers '!A1</f>
        <v>The United Illuminating Company</v>
      </c>
      <c r="B1" s="117"/>
      <c r="C1" s="117"/>
      <c r="D1" s="117"/>
      <c r="E1" s="84"/>
      <c r="F1" s="84"/>
      <c r="G1" s="85"/>
    </row>
    <row r="2" spans="1:8" s="86" customFormat="1" ht="15" customHeight="1" x14ac:dyDescent="0.25">
      <c r="A2" s="117" t="s">
        <v>62</v>
      </c>
      <c r="B2" s="117"/>
      <c r="C2" s="117"/>
      <c r="D2" s="117"/>
      <c r="E2" s="84"/>
      <c r="F2" s="84"/>
      <c r="G2" s="85"/>
    </row>
    <row r="3" spans="1:8" s="86" customFormat="1" ht="15" customHeight="1" x14ac:dyDescent="0.25">
      <c r="A3" s="117" t="s">
        <v>2</v>
      </c>
      <c r="B3" s="117"/>
      <c r="C3" s="117"/>
      <c r="D3" s="117"/>
      <c r="E3" s="84"/>
      <c r="F3" s="84"/>
      <c r="G3" s="85"/>
    </row>
    <row r="4" spans="1:8" s="86" customFormat="1" ht="15" customHeight="1" x14ac:dyDescent="0.25">
      <c r="A4" s="117" t="str">
        <f>'Summary Load Customers '!A5</f>
        <v>Data as of May 31, 2014</v>
      </c>
      <c r="B4" s="117"/>
      <c r="C4" s="117"/>
      <c r="D4" s="117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64</v>
      </c>
      <c r="B6" s="90" t="s">
        <v>5</v>
      </c>
      <c r="C6" s="89" t="s">
        <v>6</v>
      </c>
      <c r="D6" s="89" t="s">
        <v>45</v>
      </c>
      <c r="E6" s="91"/>
      <c r="F6" s="91"/>
      <c r="G6" s="92"/>
      <c r="H6" s="93"/>
    </row>
    <row r="7" spans="1:8" x14ac:dyDescent="0.2">
      <c r="A7" s="95" t="s">
        <v>63</v>
      </c>
      <c r="B7" s="96"/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27</v>
      </c>
      <c r="B8" s="97">
        <v>194</v>
      </c>
      <c r="C8" s="97">
        <v>2</v>
      </c>
      <c r="D8" s="98">
        <f>SUM(B8:C8)</f>
        <v>196</v>
      </c>
      <c r="E8" s="100"/>
      <c r="F8" s="100"/>
      <c r="G8" s="99"/>
      <c r="H8" s="88"/>
    </row>
    <row r="9" spans="1:8" x14ac:dyDescent="0.2">
      <c r="A9" s="95" t="s">
        <v>28</v>
      </c>
      <c r="B9" s="97">
        <v>3924</v>
      </c>
      <c r="C9" s="97">
        <v>43</v>
      </c>
      <c r="D9" s="98">
        <f>SUM(B9:C9)</f>
        <v>3967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4118</v>
      </c>
      <c r="C10" s="104">
        <f>IF(SUM(C7:C9)=0,0,SUM(C7:C9))</f>
        <v>45</v>
      </c>
      <c r="D10" s="104">
        <f>IF(SUM(D7:D9)=0,0,SUM(D7:D9))</f>
        <v>4163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67</v>
      </c>
      <c r="B12" s="89" t="s">
        <v>5</v>
      </c>
      <c r="C12" s="89" t="str">
        <f>C6</f>
        <v>Business</v>
      </c>
      <c r="D12" s="89" t="s">
        <v>45</v>
      </c>
      <c r="E12" s="107"/>
      <c r="F12" s="108"/>
      <c r="G12" s="106"/>
      <c r="H12" s="88"/>
    </row>
    <row r="13" spans="1:8" x14ac:dyDescent="0.2">
      <c r="A13" s="95" t="s">
        <v>63</v>
      </c>
      <c r="B13" s="96"/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27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28</v>
      </c>
      <c r="B15" s="97">
        <v>598</v>
      </c>
      <c r="C15" s="97">
        <v>2</v>
      </c>
      <c r="D15" s="98">
        <f>SUM(B15:C15)</f>
        <v>600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601</v>
      </c>
      <c r="C16" s="104">
        <f>IF(SUM(C13:C15)=0,0,SUM(C13:C15))</f>
        <v>2</v>
      </c>
      <c r="D16" s="104">
        <f>IF(SUM(D13:D15)=0,0,SUM(D13:D15))</f>
        <v>603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68</v>
      </c>
      <c r="B18" s="89" t="s">
        <v>5</v>
      </c>
      <c r="C18" s="89" t="str">
        <f>C6</f>
        <v>Business</v>
      </c>
      <c r="D18" s="89" t="s">
        <v>45</v>
      </c>
      <c r="E18" s="107"/>
      <c r="F18" s="108"/>
      <c r="G18" s="106"/>
      <c r="H18" s="88"/>
    </row>
    <row r="19" spans="1:8" x14ac:dyDescent="0.2">
      <c r="A19" s="95" t="s">
        <v>63</v>
      </c>
      <c r="B19" s="96"/>
      <c r="C19" s="109">
        <f t="shared" ref="C19:D21" si="0">IF(C7+C13=0,0,C7+C13)</f>
        <v>0</v>
      </c>
      <c r="D19" s="98"/>
      <c r="E19" s="106"/>
      <c r="F19" s="106"/>
      <c r="G19" s="106"/>
      <c r="H19" s="88"/>
    </row>
    <row r="20" spans="1:8" x14ac:dyDescent="0.2">
      <c r="A20" s="95" t="s">
        <v>27</v>
      </c>
      <c r="B20" s="109">
        <f>IF(B8+B14=0,0,B8+B14)</f>
        <v>197</v>
      </c>
      <c r="C20" s="109">
        <f t="shared" si="0"/>
        <v>2</v>
      </c>
      <c r="D20" s="98">
        <f t="shared" si="0"/>
        <v>199</v>
      </c>
      <c r="E20" s="99"/>
      <c r="F20" s="106"/>
      <c r="G20" s="106"/>
      <c r="H20" s="88"/>
    </row>
    <row r="21" spans="1:8" x14ac:dyDescent="0.2">
      <c r="A21" s="95" t="s">
        <v>28</v>
      </c>
      <c r="B21" s="109">
        <f>IF(B9+B15=0,0,B9+B15)</f>
        <v>4522</v>
      </c>
      <c r="C21" s="109">
        <f t="shared" si="0"/>
        <v>45</v>
      </c>
      <c r="D21" s="98">
        <f t="shared" si="0"/>
        <v>4567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4719</v>
      </c>
      <c r="C22" s="104">
        <f>IF(SUM(C19:C21)=0,0,SUM(C19:C21))</f>
        <v>47</v>
      </c>
      <c r="D22" s="104">
        <f>SUM(D19:D21)</f>
        <v>4766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65</v>
      </c>
      <c r="B24" s="89" t="s">
        <v>5</v>
      </c>
      <c r="C24" s="89">
        <f>C17</f>
        <v>0</v>
      </c>
      <c r="D24" s="89" t="s">
        <v>45</v>
      </c>
    </row>
    <row r="25" spans="1:8" x14ac:dyDescent="0.2">
      <c r="A25" s="95" t="s">
        <v>63</v>
      </c>
      <c r="B25" s="96"/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27</v>
      </c>
      <c r="B26" s="97">
        <v>248</v>
      </c>
      <c r="C26" s="97">
        <v>11</v>
      </c>
      <c r="D26" s="98">
        <f>SUM(B26:C26)</f>
        <v>259</v>
      </c>
    </row>
    <row r="27" spans="1:8" x14ac:dyDescent="0.2">
      <c r="A27" s="95" t="s">
        <v>28</v>
      </c>
      <c r="B27" s="97">
        <v>668</v>
      </c>
      <c r="C27" s="97">
        <v>54</v>
      </c>
      <c r="D27" s="98">
        <f>SUM(B27:C27)</f>
        <v>722</v>
      </c>
    </row>
    <row r="28" spans="1:8" x14ac:dyDescent="0.2">
      <c r="A28" s="103" t="str">
        <f>A22</f>
        <v>Total</v>
      </c>
      <c r="B28" s="104">
        <f>IF(B26+B27=0,0,B26+B27)</f>
        <v>916</v>
      </c>
      <c r="C28" s="104">
        <f>IF(SUM(C25:C27)=0,0,SUM(C25:C27))</f>
        <v>65</v>
      </c>
      <c r="D28" s="104">
        <f>IF(SUM(D25:D27)=0,0,SUM(D25:D27))</f>
        <v>981</v>
      </c>
    </row>
    <row r="30" spans="1:8" x14ac:dyDescent="0.2">
      <c r="A30" s="89" t="s">
        <v>66</v>
      </c>
      <c r="B30" s="89" t="s">
        <v>5</v>
      </c>
      <c r="C30" s="89" t="str">
        <f>C18</f>
        <v>Business</v>
      </c>
      <c r="D30" s="89" t="s">
        <v>45</v>
      </c>
    </row>
    <row r="31" spans="1:8" x14ac:dyDescent="0.2">
      <c r="A31" s="95" t="s">
        <v>63</v>
      </c>
      <c r="B31" s="96"/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27</v>
      </c>
      <c r="B32" s="109">
        <f>B20+B26</f>
        <v>445</v>
      </c>
      <c r="C32" s="109">
        <f t="shared" si="1"/>
        <v>13</v>
      </c>
      <c r="D32" s="98">
        <f t="shared" si="1"/>
        <v>458</v>
      </c>
      <c r="E32" s="88"/>
      <c r="F32" s="88"/>
      <c r="G32" s="88"/>
    </row>
    <row r="33" spans="1:4" x14ac:dyDescent="0.2">
      <c r="A33" s="95" t="s">
        <v>28</v>
      </c>
      <c r="B33" s="109">
        <f>B21+B27</f>
        <v>5190</v>
      </c>
      <c r="C33" s="109">
        <f t="shared" si="1"/>
        <v>99</v>
      </c>
      <c r="D33" s="98">
        <f t="shared" si="1"/>
        <v>5289</v>
      </c>
    </row>
    <row r="34" spans="1:4" x14ac:dyDescent="0.2">
      <c r="A34" s="103" t="str">
        <f>A28</f>
        <v>Total</v>
      </c>
      <c r="B34" s="104">
        <f>IF(B32+B33=0,0,B32+B33)</f>
        <v>5635</v>
      </c>
      <c r="C34" s="104">
        <f>IF(SUM(C31:C33)=0,0,SUM(C31:C33))</f>
        <v>112</v>
      </c>
      <c r="D34" s="104">
        <f>SUM(D31:D33)</f>
        <v>5747</v>
      </c>
    </row>
    <row r="36" spans="1:4" x14ac:dyDescent="0.2">
      <c r="A36" s="110" t="str">
        <f>"In summary, "&amp;TEXT($D$22,"0,000")&amp; " of UI's customers are participating in the CTCleanEnergyOptions Program"</f>
        <v>In summary, 4,766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0,981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5,747 of UI's customers are participating in all REC programs</v>
      </c>
    </row>
    <row r="40" spans="1:4" x14ac:dyDescent="0.2">
      <c r="A40" s="111" t="s">
        <v>33</v>
      </c>
    </row>
    <row r="41" spans="1:4" x14ac:dyDescent="0.2">
      <c r="A41" s="88" t="s">
        <v>29</v>
      </c>
    </row>
    <row r="43" spans="1:4" x14ac:dyDescent="0.2">
      <c r="A43" s="87" t="str">
        <f>'Summary Load Customers '!A34</f>
        <v>Dated 06/06/2014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2014-02-10T19:19:23Z</cp:lastPrinted>
  <dcterms:created xsi:type="dcterms:W3CDTF">2009-03-17T13:14:28Z</dcterms:created>
  <dcterms:modified xsi:type="dcterms:W3CDTF">2014-06-06T14:20:35Z</dcterms:modified>
</cp:coreProperties>
</file>