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0" yWindow="-20" windowWidth="7680" windowHeight="5390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REC_programs_detail!$A$1:$E$43</definedName>
    <definedName name="_xlnm.Print_Area" localSheetId="0">'Summary Load Customers '!$A$1:$I$34</definedName>
    <definedName name="_xlnm.Print_Area" localSheetId="2">'Summary REC Customers'!$A$1:$H$37</definedName>
  </definedNames>
  <calcPr calcId="145621"/>
</workbook>
</file>

<file path=xl/calcChain.xml><?xml version="1.0" encoding="utf-8"?>
<calcChain xmlns="http://schemas.openxmlformats.org/spreadsheetml/2006/main">
  <c r="F12" i="7" l="1"/>
  <c r="A4" i="5" l="1"/>
  <c r="C21" i="5" l="1"/>
  <c r="B21" i="5"/>
  <c r="C20" i="5"/>
  <c r="B20" i="5"/>
  <c r="H11" i="7" l="1"/>
  <c r="F13" i="6" l="1"/>
  <c r="F40" i="6"/>
  <c r="F45" i="6"/>
  <c r="F54" i="6"/>
  <c r="B33" i="5" l="1"/>
  <c r="D58" i="6"/>
  <c r="C58" i="6"/>
  <c r="C33" i="5"/>
  <c r="B32" i="5"/>
  <c r="C32" i="5"/>
  <c r="A5" i="8"/>
  <c r="B28" i="5"/>
  <c r="B19" i="8" s="1"/>
  <c r="F25" i="8"/>
  <c r="F18" i="8"/>
  <c r="F11" i="8"/>
  <c r="A37" i="8"/>
  <c r="D7" i="5"/>
  <c r="D13" i="5"/>
  <c r="C19" i="5"/>
  <c r="C31" i="5" s="1"/>
  <c r="D8" i="5"/>
  <c r="D14" i="5"/>
  <c r="D26" i="5"/>
  <c r="D9" i="5"/>
  <c r="D15" i="5"/>
  <c r="D27" i="5"/>
  <c r="C24" i="5"/>
  <c r="H19" i="7"/>
  <c r="H20" i="7"/>
  <c r="D21" i="7"/>
  <c r="E20" i="7" s="1"/>
  <c r="F21" i="7"/>
  <c r="G20" i="7" s="1"/>
  <c r="B21" i="7"/>
  <c r="C19" i="7" s="1"/>
  <c r="D25" i="8"/>
  <c r="D18" i="8"/>
  <c r="D11" i="8"/>
  <c r="A22" i="5"/>
  <c r="A28" i="5" s="1"/>
  <c r="A34" i="5" s="1"/>
  <c r="C18" i="5"/>
  <c r="C30" i="5"/>
  <c r="A43" i="5"/>
  <c r="B63" i="6"/>
  <c r="H10" i="7"/>
  <c r="A1" i="6"/>
  <c r="A1" i="5"/>
  <c r="C16" i="5"/>
  <c r="C10" i="5"/>
  <c r="B10" i="5"/>
  <c r="B16" i="5"/>
  <c r="A4" i="6"/>
  <c r="A21" i="7"/>
  <c r="A20" i="7"/>
  <c r="D9" i="7"/>
  <c r="F9" i="7"/>
  <c r="H9" i="7" s="1"/>
  <c r="B12" i="7"/>
  <c r="C10" i="7" s="1"/>
  <c r="D12" i="7"/>
  <c r="E11" i="7" s="1"/>
  <c r="G11" i="7"/>
  <c r="D18" i="7"/>
  <c r="F18" i="7" s="1"/>
  <c r="H18" i="7" s="1"/>
  <c r="A19" i="7"/>
  <c r="A16" i="5"/>
  <c r="C12" i="5"/>
  <c r="C25" i="5"/>
  <c r="D25" i="5"/>
  <c r="C28" i="5"/>
  <c r="D19" i="8" s="1"/>
  <c r="D21" i="5" l="1"/>
  <c r="D33" i="5" s="1"/>
  <c r="D20" i="5"/>
  <c r="D32" i="5" s="1"/>
  <c r="F19" i="8"/>
  <c r="E19" i="7"/>
  <c r="C11" i="7"/>
  <c r="G19" i="7"/>
  <c r="D28" i="5"/>
  <c r="A37" i="5" s="1"/>
  <c r="G10" i="7"/>
  <c r="H12" i="7"/>
  <c r="I10" i="7" s="1"/>
  <c r="A13" i="7" s="1"/>
  <c r="E19" i="8"/>
  <c r="H21" i="7"/>
  <c r="I20" i="7" s="1"/>
  <c r="A24" i="7" s="1"/>
  <c r="C20" i="7"/>
  <c r="D16" i="5"/>
  <c r="C34" i="5"/>
  <c r="D10" i="5"/>
  <c r="B22" i="5"/>
  <c r="B12" i="8" s="1"/>
  <c r="C12" i="8" s="1"/>
  <c r="B34" i="5"/>
  <c r="C19" i="8"/>
  <c r="D31" i="5"/>
  <c r="E58" i="6"/>
  <c r="E10" i="7"/>
  <c r="C22" i="5"/>
  <c r="D12" i="8" s="1"/>
  <c r="F43" i="6" l="1"/>
  <c r="F32" i="6"/>
  <c r="F49" i="6"/>
  <c r="F27" i="6"/>
  <c r="F10" i="6"/>
  <c r="F12" i="6"/>
  <c r="F14" i="6"/>
  <c r="F16" i="6"/>
  <c r="F18" i="6"/>
  <c r="F20" i="6"/>
  <c r="F22" i="6"/>
  <c r="F24" i="6"/>
  <c r="F26" i="6"/>
  <c r="F29" i="6"/>
  <c r="F31" i="6"/>
  <c r="F33" i="6"/>
  <c r="F35" i="6"/>
  <c r="F37" i="6"/>
  <c r="F39" i="6"/>
  <c r="F41" i="6"/>
  <c r="F47" i="6"/>
  <c r="F50" i="6"/>
  <c r="F52" i="6"/>
  <c r="F56" i="6"/>
  <c r="F51" i="6"/>
  <c r="F57" i="6"/>
  <c r="F9" i="6"/>
  <c r="F11" i="6"/>
  <c r="F15" i="6"/>
  <c r="F17" i="6"/>
  <c r="F19" i="6"/>
  <c r="F21" i="6"/>
  <c r="F23" i="6"/>
  <c r="F25" i="6"/>
  <c r="F28" i="6"/>
  <c r="F30" i="6"/>
  <c r="F34" i="6"/>
  <c r="F36" i="6"/>
  <c r="F38" i="6"/>
  <c r="F42" i="6"/>
  <c r="F44" i="6"/>
  <c r="F46" i="6"/>
  <c r="F48" i="6"/>
  <c r="F53" i="6"/>
  <c r="F55" i="6"/>
  <c r="F12" i="8"/>
  <c r="G12" i="8" s="1"/>
  <c r="A14" i="8" s="1"/>
  <c r="B26" i="8"/>
  <c r="C26" i="8" s="1"/>
  <c r="I11" i="7"/>
  <c r="A14" i="7" s="1"/>
  <c r="I19" i="7"/>
  <c r="A23" i="7" s="1"/>
  <c r="D34" i="5"/>
  <c r="A38" i="5" s="1"/>
  <c r="F8" i="6"/>
  <c r="F58" i="6"/>
  <c r="D22" i="5"/>
  <c r="A36" i="5" s="1"/>
  <c r="G19" i="8"/>
  <c r="A21" i="8" s="1"/>
  <c r="E12" i="8"/>
  <c r="D26" i="8"/>
  <c r="E26" i="8" s="1"/>
  <c r="F26" i="8" l="1"/>
  <c r="G26" i="8" l="1"/>
  <c r="A28" i="8" s="1"/>
</calcChain>
</file>

<file path=xl/sharedStrings.xml><?xml version="1.0" encoding="utf-8"?>
<sst xmlns="http://schemas.openxmlformats.org/spreadsheetml/2006/main" count="168" uniqueCount="107">
  <si>
    <t>The United Illuminating Company</t>
  </si>
  <si>
    <t>Electric Suppliers - MWh Load &amp; Customer Count Data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</si>
  <si>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</si>
  <si>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</si>
  <si>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</si>
  <si>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</si>
  <si>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</si>
  <si>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</si>
  <si>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</si>
  <si>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</si>
  <si>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</si>
  <si>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</si>
  <si>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</si>
  <si>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</si>
  <si>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</si>
  <si>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</si>
  <si>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</si>
  <si>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</si>
  <si>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</si>
  <si>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</si>
  <si>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</si>
  <si>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</si>
  <si>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</si>
  <si>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</si>
  <si>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</si>
  <si>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</si>
  <si>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</si>
  <si>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</si>
  <si>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</si>
  <si>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</si>
  <si>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</si>
  <si>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</si>
  <si>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</si>
  <si>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</si>
  <si>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</si>
  <si>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</si>
  <si>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</si>
  <si>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</si>
  <si>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</si>
  <si>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</si>
  <si>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</si>
  <si>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</si>
  <si>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</si>
  <si>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</si>
  <si>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</si>
  <si>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</si>
  <si>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</si>
  <si>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</si>
  <si>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</si>
  <si>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</si>
  <si>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</si>
  <si>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</si>
  <si>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</si>
  <si>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</si>
  <si>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</si>
  <si>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</si>
  <si>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</si>
  <si>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</si>
  <si>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</si>
  <si>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</si>
  <si>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</si>
  <si>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</si>
  <si>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</si>
  <si>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</si>
  <si>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</si>
  <si>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</si>
  <si>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</si>
  <si>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</si>
  <si>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</si>
  <si>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</si>
  <si>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</si>
  <si>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</si>
  <si>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</si>
  <si>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</si>
  <si>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</si>
  <si>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</si>
  <si>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</si>
  <si>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</si>
  <si>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</si>
  <si>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</si>
  <si>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</si>
  <si>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</si>
  <si>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</si>
  <si>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</si>
  <si>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</si>
  <si>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</si>
  <si>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</si>
  <si>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</si>
  <si>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</si>
  <si>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</si>
  <si>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</si>
  <si>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</si>
  <si>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</si>
  <si>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</si>
  <si>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</si>
  <si>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</si>
  <si>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</si>
  <si>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</si>
  <si>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</si>
  <si>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</si>
  <si>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</si>
  <si>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</si>
  <si>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</si>
  <si>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</si>
  <si>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Data as of November 30, 2014</t>
  </si>
  <si>
    <t>Compliance Filing for Docket No. 06-10-22 Attachment 1</t>
  </si>
  <si>
    <t>Dated 12/22/2014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</si>
</sst>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9" fillId="0" borderId="12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0" fillId="0" borderId="0" xfId="0" applyFont="1" applyFill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showZeros="0" tabSelected="1" zoomScaleNormal="100" workbookViewId="0"/>
  </sheetViews>
  <sheetFormatPr defaultColWidth="9.1796875" defaultRowHeight="12.5"/>
  <cols>
    <col min="1" max="1" width="18.1796875" style="3" customWidth="1"/>
    <col min="2" max="2" width="14.26953125" style="3" customWidth="1"/>
    <col min="3" max="3" width="11.7265625" style="3" customWidth="1"/>
    <col min="4" max="4" width="14.26953125" style="3" customWidth="1"/>
    <col min="5" max="5" width="11.7265625" style="3" customWidth="1"/>
    <col min="6" max="6" width="14.26953125" style="3" customWidth="1"/>
    <col min="7" max="7" width="11.7265625" style="3" customWidth="1"/>
    <col min="8" max="8" width="14.26953125" style="3" customWidth="1"/>
    <col min="9" max="9" width="11.7265625" style="3" customWidth="1"/>
    <col min="10" max="16384" width="9.1796875" style="3"/>
  </cols>
  <sheetData>
    <row r="1" spans="1:15" s="10" customFormat="1" ht="18" customHeight="1">
      <c r="A1" s="27" t="s">
        <v>0</v>
      </c>
      <c r="B1" s="28"/>
      <c r="C1" s="28"/>
      <c r="D1" s="28"/>
      <c r="E1" s="28"/>
      <c r="F1" s="28"/>
      <c r="G1" s="29"/>
      <c r="H1" s="30"/>
      <c r="I1" s="117"/>
    </row>
    <row r="2" spans="1:15" s="10" customFormat="1" ht="18" customHeight="1">
      <c r="A2" s="27" t="s">
        <v>56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>
      <c r="A3" s="27" t="s">
        <v>38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>
      <c r="A4" s="15" t="s">
        <v>105</v>
      </c>
      <c r="B4" s="30"/>
      <c r="C4" s="30"/>
      <c r="D4" s="30"/>
      <c r="E4" s="30"/>
      <c r="F4" s="30"/>
      <c r="G4" s="30"/>
      <c r="H4" s="30"/>
      <c r="I4" s="30"/>
    </row>
    <row r="5" spans="1:15" s="10" customFormat="1" ht="18" customHeight="1">
      <c r="A5" s="26" t="s">
        <v>104</v>
      </c>
      <c r="B5" s="30"/>
      <c r="C5" s="30"/>
      <c r="D5" s="76"/>
      <c r="E5" s="76"/>
      <c r="F5" s="76"/>
      <c r="G5" s="30"/>
      <c r="H5" s="30"/>
      <c r="I5" s="30"/>
    </row>
    <row r="7" spans="1:15" ht="18" customHeight="1">
      <c r="A7" s="32" t="s">
        <v>41</v>
      </c>
      <c r="B7" s="33"/>
      <c r="C7" s="33"/>
      <c r="D7" s="33"/>
      <c r="E7" s="33"/>
      <c r="F7" s="33"/>
      <c r="G7" s="34"/>
      <c r="H7" s="30"/>
      <c r="I7" s="30"/>
    </row>
    <row r="8" spans="1:15" s="39" customFormat="1" ht="18" customHeight="1">
      <c r="A8" s="3"/>
      <c r="B8" s="35" t="s">
        <v>42</v>
      </c>
      <c r="C8" s="36"/>
      <c r="D8" s="35" t="s">
        <v>7</v>
      </c>
      <c r="E8" s="37"/>
      <c r="F8" s="35" t="s">
        <v>8</v>
      </c>
      <c r="G8" s="38"/>
      <c r="H8" s="35" t="s">
        <v>44</v>
      </c>
      <c r="I8" s="37"/>
    </row>
    <row r="9" spans="1:15" ht="18" customHeight="1">
      <c r="A9" s="40"/>
      <c r="B9" s="41" t="s">
        <v>10</v>
      </c>
      <c r="C9" s="42" t="s">
        <v>31</v>
      </c>
      <c r="D9" s="41" t="str">
        <f>B9</f>
        <v>MWh</v>
      </c>
      <c r="E9" s="42" t="s">
        <v>31</v>
      </c>
      <c r="F9" s="41" t="str">
        <f>D9</f>
        <v>MWh</v>
      </c>
      <c r="G9" s="42" t="s">
        <v>31</v>
      </c>
      <c r="H9" s="41" t="str">
        <f>F9</f>
        <v>MWh</v>
      </c>
      <c r="I9" s="42" t="s">
        <v>30</v>
      </c>
    </row>
    <row r="10" spans="1:15" ht="18" customHeight="1">
      <c r="A10" s="43" t="s">
        <v>12</v>
      </c>
      <c r="B10" s="74">
        <v>64104.005999999819</v>
      </c>
      <c r="C10" s="44">
        <f>IF(B10=0,0,B10/$B$12)</f>
        <v>0.41040135583012483</v>
      </c>
      <c r="D10" s="74">
        <v>108615.755055</v>
      </c>
      <c r="E10" s="44">
        <f>IF(D10=0,0,D10/$D$12)</f>
        <v>0.6700608097975248</v>
      </c>
      <c r="F10" s="74">
        <v>100123.87594499993</v>
      </c>
      <c r="G10" s="44">
        <f>IF(F10=0,0,F10/$F$12)</f>
        <v>0.93867150738749039</v>
      </c>
      <c r="H10" s="45">
        <f>IF(B10+D10+F10=0,0,B10+D10+F10)</f>
        <v>272843.63699999976</v>
      </c>
      <c r="I10" s="44">
        <f>IF(H10=0,0,H10/$H$12)</f>
        <v>0.64204213977198588</v>
      </c>
    </row>
    <row r="11" spans="1:15" ht="18" customHeight="1">
      <c r="A11" s="43" t="s">
        <v>14</v>
      </c>
      <c r="B11" s="75">
        <v>92094.322999999975</v>
      </c>
      <c r="C11" s="44">
        <f>IF(B11=0,0,B11/$B$12)</f>
        <v>0.58959864416987517</v>
      </c>
      <c r="D11" s="75">
        <v>53482.599999999991</v>
      </c>
      <c r="E11" s="44">
        <f>IF(D11=0,0,D11/$D$12)</f>
        <v>0.32993919020247514</v>
      </c>
      <c r="F11" s="75">
        <v>6541.6350000000011</v>
      </c>
      <c r="G11" s="44">
        <f>IF(F11=0,0,F11/$F$12)</f>
        <v>6.1328492612509701E-2</v>
      </c>
      <c r="H11" s="116">
        <f>IF(B11+D11+F11=0,0,B11+D11+F11)</f>
        <v>152118.55799999996</v>
      </c>
      <c r="I11" s="44">
        <f>IF(H11=0,0,H11/$H$12)</f>
        <v>0.35795786022801407</v>
      </c>
    </row>
    <row r="12" spans="1:15" ht="18" customHeight="1">
      <c r="A12" s="43" t="s">
        <v>15</v>
      </c>
      <c r="B12" s="46">
        <f>SUM(B10:B11)</f>
        <v>156198.32899999979</v>
      </c>
      <c r="C12" s="47"/>
      <c r="D12" s="46">
        <f>SUM(D10:D11)</f>
        <v>162098.35505499999</v>
      </c>
      <c r="E12" s="47"/>
      <c r="F12" s="46">
        <f>SUM(F10:F11)</f>
        <v>106665.51094499993</v>
      </c>
      <c r="G12" s="47"/>
      <c r="H12" s="46">
        <f>IF(H10+H11=0,0,H10+H11)</f>
        <v>424962.19499999972</v>
      </c>
      <c r="I12" s="48"/>
    </row>
    <row r="13" spans="1:15" ht="18" customHeight="1">
      <c r="A13" s="110" t="str">
        <f>"As the above table shows, "&amp;TEXT(H10,"0,000")&amp; " MWh, or "&amp;TEXT(I10,"0.0%")&amp;" of UI's total load is served by electric suppliers"</f>
        <v>As the above table shows, 272,844 MWh, or 64.2% of UI's total load is served by electric suppliers</v>
      </c>
      <c r="H13" s="31"/>
      <c r="M13" s="115"/>
      <c r="O13" s="115"/>
    </row>
    <row r="14" spans="1:15" ht="18" customHeight="1">
      <c r="A14" s="110" t="str">
        <f>"while "&amp;TEXT(H11,"0,000")&amp;" MHh, or "&amp;TEXT(I11,"0.0%")&amp;" of the load is provided under Standard Service or Last Resort service through UI."</f>
        <v>while 152,119 MHh, or 35.8% of the load is provided under Standard Service or Last Resort service through UI.</v>
      </c>
      <c r="B14" s="50"/>
      <c r="C14" s="51"/>
      <c r="D14" s="50"/>
      <c r="E14" s="51"/>
      <c r="F14" s="52"/>
      <c r="G14" s="53"/>
      <c r="H14" s="31"/>
    </row>
    <row r="15" spans="1:15" ht="14">
      <c r="G15" s="53"/>
      <c r="H15" s="31"/>
    </row>
    <row r="16" spans="1:15" ht="18" customHeight="1">
      <c r="A16" s="32" t="s">
        <v>40</v>
      </c>
      <c r="B16" s="33"/>
      <c r="C16" s="33"/>
      <c r="D16" s="33"/>
      <c r="E16" s="33"/>
      <c r="F16" s="33"/>
      <c r="G16" s="54"/>
      <c r="H16" s="29"/>
      <c r="I16" s="30"/>
    </row>
    <row r="17" spans="1:17" ht="18" customHeight="1">
      <c r="A17" s="43"/>
      <c r="B17" s="35" t="s">
        <v>42</v>
      </c>
      <c r="C17" s="55"/>
      <c r="D17" s="35" t="s">
        <v>7</v>
      </c>
      <c r="E17" s="56"/>
      <c r="F17" s="35" t="s">
        <v>8</v>
      </c>
      <c r="G17" s="38"/>
      <c r="H17" s="35" t="s">
        <v>44</v>
      </c>
      <c r="I17" s="37"/>
      <c r="O17" s="112"/>
    </row>
    <row r="18" spans="1:17" ht="18" customHeight="1">
      <c r="A18" s="40"/>
      <c r="B18" s="41" t="s">
        <v>21</v>
      </c>
      <c r="C18" s="42" t="s">
        <v>31</v>
      </c>
      <c r="D18" s="41" t="str">
        <f>B18</f>
        <v>Customers</v>
      </c>
      <c r="E18" s="42" t="s">
        <v>31</v>
      </c>
      <c r="F18" s="41" t="str">
        <f>D18</f>
        <v>Customers</v>
      </c>
      <c r="G18" s="42" t="s">
        <v>31</v>
      </c>
      <c r="H18" s="41" t="str">
        <f>F18</f>
        <v>Customers</v>
      </c>
      <c r="I18" s="42" t="s">
        <v>30</v>
      </c>
    </row>
    <row r="19" spans="1:17" ht="18" customHeight="1">
      <c r="A19" s="43" t="str">
        <f>A10</f>
        <v>Suppliers</v>
      </c>
      <c r="B19" s="74">
        <v>111264</v>
      </c>
      <c r="C19" s="44">
        <f>IF(B19=0,0,B19/$B$21)</f>
        <v>0.3751593172790969</v>
      </c>
      <c r="D19" s="74">
        <v>18264</v>
      </c>
      <c r="E19" s="57">
        <f>IF(D19=0,0,D19/$D$21)</f>
        <v>0.47192579003126534</v>
      </c>
      <c r="F19" s="74">
        <v>222</v>
      </c>
      <c r="G19" s="44">
        <f>IF(F19=0,0,F19/$F$21)</f>
        <v>0.9098360655737705</v>
      </c>
      <c r="H19" s="45">
        <f>IF(B19+D19+F19=0,0,B19+D19+F19)</f>
        <v>129750</v>
      </c>
      <c r="I19" s="44">
        <f>IF(H19=0,0,H19/$H$21)</f>
        <v>0.38670970395472143</v>
      </c>
      <c r="J19" s="58"/>
      <c r="M19" s="115"/>
    </row>
    <row r="20" spans="1:17" ht="18" customHeight="1">
      <c r="A20" s="43" t="str">
        <f>A11</f>
        <v>UI</v>
      </c>
      <c r="B20" s="75">
        <v>185314</v>
      </c>
      <c r="C20" s="44">
        <f>IF(B20=0,0,B20/$B$21)</f>
        <v>0.6248406827209031</v>
      </c>
      <c r="D20" s="75">
        <v>20437</v>
      </c>
      <c r="E20" s="57">
        <f>IF(D20=0,0,D20/$D$21)</f>
        <v>0.52807420996873466</v>
      </c>
      <c r="F20" s="75">
        <v>22</v>
      </c>
      <c r="G20" s="44">
        <f>IF(F20=0,0,F20/$F$21)</f>
        <v>9.0163934426229511E-2</v>
      </c>
      <c r="H20" s="75">
        <f>IF(B20+D20+F20=0,0,B20+D20+F20)</f>
        <v>205773</v>
      </c>
      <c r="I20" s="44">
        <f>IF(H20=0,0,H20/$H$21)</f>
        <v>0.61329029604527852</v>
      </c>
    </row>
    <row r="21" spans="1:17" ht="18" customHeight="1">
      <c r="A21" s="43" t="str">
        <f>A12</f>
        <v xml:space="preserve">     Total</v>
      </c>
      <c r="B21" s="46">
        <f>SUM(B19:B20)</f>
        <v>296578</v>
      </c>
      <c r="C21" s="59"/>
      <c r="D21" s="46">
        <f>SUM(D19:D20)</f>
        <v>38701</v>
      </c>
      <c r="E21" s="47"/>
      <c r="F21" s="46">
        <f>SUM(F19:F20)</f>
        <v>244</v>
      </c>
      <c r="G21" s="47"/>
      <c r="H21" s="46">
        <f>IF(H19+H20=0,0,H19+H20)</f>
        <v>335523</v>
      </c>
      <c r="I21" s="48"/>
      <c r="Q21" s="115"/>
    </row>
    <row r="22" spans="1:17" ht="18" customHeight="1">
      <c r="G22" s="53"/>
      <c r="H22" s="31"/>
    </row>
    <row r="23" spans="1:17" ht="18" customHeight="1">
      <c r="A23" s="110" t="str">
        <f>"As the above table shows, "&amp;TEXT(H19,"0,000")&amp; " of UI's total customers, or "&amp;TEXT(I19,"0.0%")&amp;" are served by electric suppliers"</f>
        <v>As the above table shows, 129,750 of UI's total customers, or 38.7% are served by electric suppliers</v>
      </c>
      <c r="G23" s="53"/>
      <c r="H23" s="31"/>
    </row>
    <row r="24" spans="1:17" ht="18" customHeight="1">
      <c r="A24" s="110" t="str">
        <f>"while "&amp;TEXT(H20,"0,000")&amp;" or "&amp;TEXT(I20,"0.0%")&amp;" of the customers continue to receive Standard Service or Last Resort service through UI."</f>
        <v>while 205,773 or 61.3% of the customers continue to receive Standard Service or Last Resort service through UI.</v>
      </c>
      <c r="B24" s="60"/>
      <c r="C24" s="60"/>
      <c r="D24" s="60"/>
      <c r="E24" s="60"/>
      <c r="F24" s="61"/>
      <c r="G24" s="62"/>
      <c r="H24" s="31"/>
    </row>
    <row r="25" spans="1:17" ht="18" customHeight="1">
      <c r="B25" s="31"/>
      <c r="C25" s="31"/>
      <c r="D25" s="62"/>
      <c r="E25" s="62"/>
      <c r="F25" s="63"/>
      <c r="G25" s="63"/>
      <c r="H25" s="31"/>
    </row>
    <row r="27" spans="1:17" ht="14">
      <c r="A27" s="70" t="s">
        <v>39</v>
      </c>
      <c r="I27" s="115"/>
    </row>
    <row r="28" spans="1:17" ht="13.5">
      <c r="A28" s="70" t="s">
        <v>43</v>
      </c>
    </row>
    <row r="29" spans="1:17" ht="13.5">
      <c r="A29" s="70" t="s">
        <v>78</v>
      </c>
    </row>
    <row r="30" spans="1:17">
      <c r="A30" s="71" t="s">
        <v>29</v>
      </c>
    </row>
    <row r="31" spans="1:17">
      <c r="A31" s="71" t="s">
        <v>35</v>
      </c>
    </row>
    <row r="34" spans="1:1">
      <c r="A34" s="112" t="s">
        <v>106</v>
      </c>
    </row>
    <row r="35" spans="1:1" ht="13">
      <c r="A35" s="115"/>
    </row>
  </sheetData>
  <phoneticPr fontId="0" type="noConversion"/>
  <printOptions horizontalCentered="1"/>
  <pageMargins left="0.75" right="0.5" top="1.5" bottom="0.75" header="0.5" footer="0"/>
  <pageSetup scale="76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showZeros="0" tabSelected="1" topLeftCell="A49" zoomScaleNormal="100" workbookViewId="0"/>
  </sheetViews>
  <sheetFormatPr defaultColWidth="9.1796875" defaultRowHeight="12.5"/>
  <cols>
    <col min="1" max="1" width="4.453125" style="1" customWidth="1"/>
    <col min="2" max="2" width="40.26953125" style="1" bestFit="1" customWidth="1"/>
    <col min="3" max="3" width="14.26953125" style="1" customWidth="1"/>
    <col min="4" max="4" width="13.7265625" style="1" customWidth="1"/>
    <col min="5" max="5" width="11.7265625" style="1" customWidth="1"/>
    <col min="6" max="6" width="16.81640625" style="1" customWidth="1"/>
    <col min="7" max="11" width="9.1796875" style="1"/>
    <col min="12" max="16384" width="9.1796875" style="3"/>
  </cols>
  <sheetData>
    <row r="1" spans="1:11" s="10" customFormat="1" ht="18" customHeight="1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>
      <c r="A3" s="15" t="s">
        <v>105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>
      <c r="A4" s="11" t="str">
        <f>'Summary Load Customers '!A5</f>
        <v>Data as of November 30, 2014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>
      <c r="A5" s="18"/>
      <c r="B5" s="7"/>
      <c r="C5" s="19"/>
      <c r="D5" s="19"/>
      <c r="E5" s="13"/>
      <c r="F5" s="13"/>
    </row>
    <row r="6" spans="1:11" s="10" customFormat="1" ht="18" customHeight="1">
      <c r="A6" s="20"/>
      <c r="B6" s="21"/>
      <c r="C6" s="4" t="s">
        <v>2</v>
      </c>
      <c r="D6" s="14"/>
      <c r="E6" s="14"/>
      <c r="F6" s="22"/>
      <c r="G6" s="9"/>
      <c r="H6" s="9"/>
      <c r="I6" s="9"/>
      <c r="J6" s="9"/>
      <c r="K6" s="9"/>
    </row>
    <row r="7" spans="1:11" ht="26">
      <c r="A7" s="23"/>
      <c r="B7" s="5" t="s">
        <v>3</v>
      </c>
      <c r="C7" s="5" t="s">
        <v>4</v>
      </c>
      <c r="D7" s="5" t="s">
        <v>5</v>
      </c>
      <c r="E7" s="5" t="s">
        <v>6</v>
      </c>
      <c r="F7" s="5" t="s">
        <v>36</v>
      </c>
    </row>
    <row r="8" spans="1:11" ht="14.25" customHeight="1">
      <c r="A8" s="23">
        <v>1</v>
      </c>
      <c r="B8" s="24" t="s">
        <v>89</v>
      </c>
      <c r="C8" s="77">
        <v>416</v>
      </c>
      <c r="D8" s="77">
        <v>370</v>
      </c>
      <c r="E8" s="23">
        <v>370</v>
      </c>
      <c r="F8" s="25">
        <f t="shared" ref="F8:F39" si="0">IF(E8=0,"",E8/$E$58)</f>
        <v>2.0015146597425079E-2</v>
      </c>
    </row>
    <row r="9" spans="1:11" ht="14.25" customHeight="1">
      <c r="A9" s="23">
        <v>2</v>
      </c>
      <c r="B9" s="24" t="s">
        <v>88</v>
      </c>
      <c r="C9" s="77">
        <v>1023</v>
      </c>
      <c r="D9" s="77">
        <v>725</v>
      </c>
      <c r="E9" s="23">
        <v>725</v>
      </c>
      <c r="F9" s="25">
        <f t="shared" si="0"/>
        <v>3.9218868332792381E-2</v>
      </c>
    </row>
    <row r="10" spans="1:11" ht="14.25" customHeight="1">
      <c r="A10" s="23">
        <v>3</v>
      </c>
      <c r="B10" s="24" t="s">
        <v>82</v>
      </c>
      <c r="C10" s="77">
        <v>5810</v>
      </c>
      <c r="D10" s="77">
        <v>577</v>
      </c>
      <c r="E10" s="23">
        <v>577</v>
      </c>
      <c r="F10" s="25">
        <f t="shared" si="0"/>
        <v>3.1212809693822351E-2</v>
      </c>
    </row>
    <row r="11" spans="1:11" ht="14.25" customHeight="1">
      <c r="A11" s="23">
        <v>4</v>
      </c>
      <c r="B11" s="113" t="s">
        <v>94</v>
      </c>
      <c r="C11" s="77">
        <v>0</v>
      </c>
      <c r="D11" s="77">
        <v>0</v>
      </c>
      <c r="E11" s="23">
        <v>0</v>
      </c>
      <c r="F11" s="25" t="str">
        <f t="shared" si="0"/>
        <v/>
      </c>
    </row>
    <row r="12" spans="1:11" ht="14.25" customHeight="1">
      <c r="A12" s="23">
        <v>5</v>
      </c>
      <c r="B12" s="24" t="s">
        <v>53</v>
      </c>
      <c r="C12" s="77">
        <v>1939</v>
      </c>
      <c r="D12" s="77">
        <v>86</v>
      </c>
      <c r="E12" s="23">
        <v>86</v>
      </c>
      <c r="F12" s="25">
        <f t="shared" si="0"/>
        <v>4.6521692091312343E-3</v>
      </c>
    </row>
    <row r="13" spans="1:11" ht="14.25" customHeight="1">
      <c r="A13" s="23">
        <v>6</v>
      </c>
      <c r="B13" s="24" t="s">
        <v>52</v>
      </c>
      <c r="C13" s="77">
        <v>0</v>
      </c>
      <c r="D13" s="77">
        <v>0</v>
      </c>
      <c r="E13" s="23">
        <v>0</v>
      </c>
      <c r="F13" s="25" t="str">
        <f t="shared" si="0"/>
        <v/>
      </c>
    </row>
    <row r="14" spans="1:11" ht="14.25" customHeight="1">
      <c r="A14" s="23">
        <v>7</v>
      </c>
      <c r="B14" s="24" t="s">
        <v>9</v>
      </c>
      <c r="C14" s="77">
        <v>1323</v>
      </c>
      <c r="D14" s="77">
        <v>16</v>
      </c>
      <c r="E14" s="23">
        <v>16</v>
      </c>
      <c r="F14" s="25">
        <f t="shared" si="0"/>
        <v>8.65519852861625E-4</v>
      </c>
    </row>
    <row r="15" spans="1:11" ht="14.25" customHeight="1">
      <c r="A15" s="23">
        <v>9</v>
      </c>
      <c r="B15" s="24" t="s">
        <v>11</v>
      </c>
      <c r="C15" s="77">
        <v>5597</v>
      </c>
      <c r="D15" s="77">
        <v>172</v>
      </c>
      <c r="E15" s="23">
        <v>172</v>
      </c>
      <c r="F15" s="25">
        <f t="shared" si="0"/>
        <v>9.3043384182624686E-3</v>
      </c>
    </row>
    <row r="16" spans="1:11" ht="14.25" customHeight="1">
      <c r="A16" s="23">
        <v>8</v>
      </c>
      <c r="B16" s="113" t="s">
        <v>84</v>
      </c>
      <c r="C16" s="77">
        <v>6609</v>
      </c>
      <c r="D16" s="77">
        <v>1011</v>
      </c>
      <c r="E16" s="23">
        <v>1011</v>
      </c>
      <c r="F16" s="25">
        <f t="shared" si="0"/>
        <v>5.4690035702693929E-2</v>
      </c>
    </row>
    <row r="17" spans="1:6" ht="14.25" customHeight="1">
      <c r="A17" s="23">
        <v>10</v>
      </c>
      <c r="B17" s="24" t="s">
        <v>13</v>
      </c>
      <c r="C17" s="77">
        <v>278</v>
      </c>
      <c r="D17" s="77">
        <v>1249</v>
      </c>
      <c r="E17" s="23">
        <v>1249</v>
      </c>
      <c r="F17" s="25">
        <f t="shared" si="0"/>
        <v>6.7564643514010606E-2</v>
      </c>
    </row>
    <row r="18" spans="1:6" ht="14.25" customHeight="1">
      <c r="A18" s="23">
        <v>11</v>
      </c>
      <c r="B18" s="24" t="s">
        <v>81</v>
      </c>
      <c r="C18" s="77">
        <v>442</v>
      </c>
      <c r="D18" s="77">
        <v>179</v>
      </c>
      <c r="E18" s="23">
        <v>179</v>
      </c>
      <c r="F18" s="25">
        <f t="shared" si="0"/>
        <v>9.6830033538894307E-3</v>
      </c>
    </row>
    <row r="19" spans="1:6" ht="14.25" customHeight="1">
      <c r="A19" s="23">
        <v>12</v>
      </c>
      <c r="B19" s="113" t="s">
        <v>98</v>
      </c>
      <c r="C19" s="77">
        <v>31</v>
      </c>
      <c r="D19" s="77">
        <v>1140</v>
      </c>
      <c r="E19" s="23">
        <v>1140</v>
      </c>
      <c r="F19" s="25">
        <f t="shared" si="0"/>
        <v>6.1668289516390785E-2</v>
      </c>
    </row>
    <row r="20" spans="1:6" ht="14.25" customHeight="1">
      <c r="A20" s="23">
        <v>13</v>
      </c>
      <c r="B20" s="113" t="s">
        <v>99</v>
      </c>
      <c r="C20" s="77">
        <v>19570</v>
      </c>
      <c r="D20" s="77">
        <v>3041</v>
      </c>
      <c r="E20" s="23">
        <v>3041</v>
      </c>
      <c r="F20" s="25">
        <f t="shared" si="0"/>
        <v>0.16450286703451261</v>
      </c>
    </row>
    <row r="21" spans="1:6" ht="14.25" customHeight="1">
      <c r="A21" s="23">
        <v>14</v>
      </c>
      <c r="B21" s="78" t="s">
        <v>49</v>
      </c>
      <c r="C21" s="77">
        <v>3948</v>
      </c>
      <c r="D21" s="77">
        <v>421</v>
      </c>
      <c r="E21" s="23">
        <v>421</v>
      </c>
      <c r="F21" s="25">
        <f t="shared" si="0"/>
        <v>2.2773991128421506E-2</v>
      </c>
    </row>
    <row r="22" spans="1:6" ht="14.25" customHeight="1">
      <c r="A22" s="23">
        <v>15</v>
      </c>
      <c r="B22" s="113" t="s">
        <v>91</v>
      </c>
      <c r="C22" s="77">
        <v>11</v>
      </c>
      <c r="D22" s="77">
        <v>1</v>
      </c>
      <c r="E22" s="23">
        <v>1</v>
      </c>
      <c r="F22" s="25">
        <f t="shared" si="0"/>
        <v>5.4094990803851562E-5</v>
      </c>
    </row>
    <row r="23" spans="1:6" ht="14.25" customHeight="1">
      <c r="A23" s="23">
        <v>16</v>
      </c>
      <c r="B23" s="78" t="s">
        <v>45</v>
      </c>
      <c r="C23" s="77">
        <v>3526</v>
      </c>
      <c r="D23" s="77">
        <v>437</v>
      </c>
      <c r="E23" s="23">
        <v>437</v>
      </c>
      <c r="F23" s="25">
        <f t="shared" si="0"/>
        <v>2.3639510981283134E-2</v>
      </c>
    </row>
    <row r="24" spans="1:6" ht="14.25" customHeight="1">
      <c r="A24" s="23">
        <v>17</v>
      </c>
      <c r="B24" s="24" t="s">
        <v>16</v>
      </c>
      <c r="C24" s="77">
        <v>324</v>
      </c>
      <c r="D24" s="77">
        <v>48</v>
      </c>
      <c r="E24" s="23">
        <v>48</v>
      </c>
      <c r="F24" s="25">
        <f t="shared" si="0"/>
        <v>2.596559558584875E-3</v>
      </c>
    </row>
    <row r="25" spans="1:6" ht="14.25" customHeight="1">
      <c r="A25" s="23">
        <v>18</v>
      </c>
      <c r="B25" s="24" t="s">
        <v>60</v>
      </c>
      <c r="C25" s="77">
        <v>1518</v>
      </c>
      <c r="D25" s="77">
        <v>198</v>
      </c>
      <c r="E25" s="23">
        <v>198</v>
      </c>
      <c r="F25" s="25">
        <f t="shared" si="0"/>
        <v>1.0710808179162609E-2</v>
      </c>
    </row>
    <row r="26" spans="1:6" ht="14.25" customHeight="1">
      <c r="A26" s="23">
        <v>19</v>
      </c>
      <c r="B26" s="24" t="s">
        <v>17</v>
      </c>
      <c r="C26" s="77">
        <v>0</v>
      </c>
      <c r="D26" s="77">
        <v>0</v>
      </c>
      <c r="E26" s="23">
        <v>0</v>
      </c>
      <c r="F26" s="25" t="str">
        <f t="shared" si="0"/>
        <v/>
      </c>
    </row>
    <row r="27" spans="1:6" ht="14.25" customHeight="1">
      <c r="A27" s="23">
        <v>20</v>
      </c>
      <c r="B27" s="113" t="s">
        <v>102</v>
      </c>
      <c r="C27" s="77">
        <v>34</v>
      </c>
      <c r="D27" s="77">
        <v>136</v>
      </c>
      <c r="E27" s="23">
        <v>136</v>
      </c>
      <c r="F27" s="25">
        <f t="shared" si="0"/>
        <v>7.3569187493238127E-3</v>
      </c>
    </row>
    <row r="28" spans="1:6" ht="14.25" customHeight="1">
      <c r="A28" s="23">
        <v>21</v>
      </c>
      <c r="B28" s="24" t="s">
        <v>90</v>
      </c>
      <c r="C28" s="77">
        <v>1192</v>
      </c>
      <c r="D28" s="77">
        <v>7</v>
      </c>
      <c r="E28" s="23">
        <v>7</v>
      </c>
      <c r="F28" s="25">
        <f t="shared" si="0"/>
        <v>3.7866493562696096E-4</v>
      </c>
    </row>
    <row r="29" spans="1:6" ht="14.25" customHeight="1">
      <c r="A29" s="23">
        <v>22</v>
      </c>
      <c r="B29" s="24" t="s">
        <v>59</v>
      </c>
      <c r="C29" s="77">
        <v>39</v>
      </c>
      <c r="D29" s="77">
        <v>8</v>
      </c>
      <c r="E29" s="23">
        <v>8</v>
      </c>
      <c r="F29" s="25">
        <f t="shared" si="0"/>
        <v>4.327599264308125E-4</v>
      </c>
    </row>
    <row r="30" spans="1:6" ht="14.25" customHeight="1">
      <c r="A30" s="23">
        <v>23</v>
      </c>
      <c r="B30" s="24" t="s">
        <v>76</v>
      </c>
      <c r="C30" s="77">
        <v>1</v>
      </c>
      <c r="D30" s="77">
        <v>0</v>
      </c>
      <c r="E30" s="23">
        <v>0</v>
      </c>
      <c r="F30" s="25" t="str">
        <f t="shared" si="0"/>
        <v/>
      </c>
    </row>
    <row r="31" spans="1:6" ht="14.25" customHeight="1">
      <c r="A31" s="23">
        <v>24</v>
      </c>
      <c r="B31" s="113" t="s">
        <v>18</v>
      </c>
      <c r="C31" s="77">
        <v>223</v>
      </c>
      <c r="D31" s="77">
        <v>995</v>
      </c>
      <c r="E31" s="23">
        <v>995</v>
      </c>
      <c r="F31" s="25">
        <f t="shared" si="0"/>
        <v>5.3824515849832305E-2</v>
      </c>
    </row>
    <row r="32" spans="1:6" ht="14.25" customHeight="1">
      <c r="A32" s="23">
        <v>25</v>
      </c>
      <c r="B32" s="24" t="s">
        <v>19</v>
      </c>
      <c r="C32" s="77">
        <v>0</v>
      </c>
      <c r="D32" s="77">
        <v>0</v>
      </c>
      <c r="E32" s="23">
        <v>0</v>
      </c>
      <c r="F32" s="25" t="str">
        <f t="shared" si="0"/>
        <v/>
      </c>
    </row>
    <row r="33" spans="1:6" ht="14.25" customHeight="1">
      <c r="A33" s="23">
        <v>26</v>
      </c>
      <c r="B33" s="24" t="s">
        <v>20</v>
      </c>
      <c r="C33" s="77">
        <v>1288</v>
      </c>
      <c r="D33" s="77">
        <v>601</v>
      </c>
      <c r="E33" s="23">
        <v>601</v>
      </c>
      <c r="F33" s="25">
        <f t="shared" si="0"/>
        <v>3.251108947311479E-2</v>
      </c>
    </row>
    <row r="34" spans="1:6" ht="14.25" customHeight="1">
      <c r="A34" s="23">
        <v>27</v>
      </c>
      <c r="B34" s="113" t="s">
        <v>95</v>
      </c>
      <c r="C34" s="77">
        <v>2</v>
      </c>
      <c r="D34" s="77">
        <v>12</v>
      </c>
      <c r="E34" s="23">
        <v>12</v>
      </c>
      <c r="F34" s="25">
        <f t="shared" si="0"/>
        <v>6.4913988964621875E-4</v>
      </c>
    </row>
    <row r="35" spans="1:6" ht="14.25" customHeight="1">
      <c r="A35" s="23">
        <v>28</v>
      </c>
      <c r="B35" s="24" t="s">
        <v>77</v>
      </c>
      <c r="C35" s="77">
        <v>0</v>
      </c>
      <c r="D35" s="77">
        <v>26</v>
      </c>
      <c r="E35" s="23">
        <v>26</v>
      </c>
      <c r="F35" s="25">
        <f t="shared" si="0"/>
        <v>1.4064697609001407E-3</v>
      </c>
    </row>
    <row r="36" spans="1:6" ht="14.25" customHeight="1">
      <c r="A36" s="23">
        <v>29</v>
      </c>
      <c r="B36" s="113" t="s">
        <v>93</v>
      </c>
      <c r="C36" s="77">
        <v>187</v>
      </c>
      <c r="D36" s="77">
        <v>462</v>
      </c>
      <c r="E36" s="23">
        <v>462</v>
      </c>
      <c r="F36" s="25">
        <f t="shared" si="0"/>
        <v>2.4991885751379422E-2</v>
      </c>
    </row>
    <row r="37" spans="1:6" ht="14.25" customHeight="1">
      <c r="A37" s="23">
        <v>30</v>
      </c>
      <c r="B37" s="113" t="s">
        <v>92</v>
      </c>
      <c r="C37" s="77">
        <v>18</v>
      </c>
      <c r="D37" s="77">
        <v>1911</v>
      </c>
      <c r="E37" s="23">
        <v>1911</v>
      </c>
      <c r="F37" s="25">
        <f t="shared" si="0"/>
        <v>0.10337552742616034</v>
      </c>
    </row>
    <row r="38" spans="1:6" ht="14.25" customHeight="1">
      <c r="A38" s="23">
        <v>31</v>
      </c>
      <c r="B38" s="24" t="s">
        <v>50</v>
      </c>
      <c r="C38" s="77">
        <v>11354</v>
      </c>
      <c r="D38" s="77">
        <v>481</v>
      </c>
      <c r="E38" s="23">
        <v>481</v>
      </c>
      <c r="F38" s="25">
        <f t="shared" si="0"/>
        <v>2.6019690576652602E-2</v>
      </c>
    </row>
    <row r="39" spans="1:6" ht="14.25" customHeight="1">
      <c r="A39" s="23">
        <v>32</v>
      </c>
      <c r="B39" s="24" t="s">
        <v>58</v>
      </c>
      <c r="C39" s="77">
        <v>2391</v>
      </c>
      <c r="D39" s="77">
        <v>57</v>
      </c>
      <c r="E39" s="23">
        <v>57</v>
      </c>
      <c r="F39" s="25">
        <f t="shared" si="0"/>
        <v>3.0834144758195392E-3</v>
      </c>
    </row>
    <row r="40" spans="1:6" ht="14.25" customHeight="1">
      <c r="A40" s="23">
        <v>33</v>
      </c>
      <c r="B40" s="113" t="s">
        <v>96</v>
      </c>
      <c r="C40" s="77">
        <v>0</v>
      </c>
      <c r="D40" s="77">
        <v>0</v>
      </c>
      <c r="E40" s="23">
        <v>0</v>
      </c>
      <c r="F40" s="25" t="str">
        <f t="shared" ref="F40:F57" si="1">IF(E40=0,"",E40/$E$58)</f>
        <v/>
      </c>
    </row>
    <row r="41" spans="1:6" ht="14.25" customHeight="1">
      <c r="A41" s="23">
        <v>34</v>
      </c>
      <c r="B41" s="113" t="s">
        <v>86</v>
      </c>
      <c r="C41" s="77">
        <v>498</v>
      </c>
      <c r="D41" s="77">
        <v>16</v>
      </c>
      <c r="E41" s="23">
        <v>16</v>
      </c>
      <c r="F41" s="25">
        <f t="shared" si="1"/>
        <v>8.65519852861625E-4</v>
      </c>
    </row>
    <row r="42" spans="1:6" ht="14.25" customHeight="1">
      <c r="A42" s="23">
        <v>35</v>
      </c>
      <c r="B42" s="24" t="s">
        <v>22</v>
      </c>
      <c r="C42" s="77">
        <v>10651</v>
      </c>
      <c r="D42" s="77">
        <v>880</v>
      </c>
      <c r="E42" s="23">
        <v>880</v>
      </c>
      <c r="F42" s="25">
        <f t="shared" si="1"/>
        <v>4.7603591907389373E-2</v>
      </c>
    </row>
    <row r="43" spans="1:6" ht="14.25" customHeight="1">
      <c r="A43" s="23">
        <v>36</v>
      </c>
      <c r="B43" s="24" t="s">
        <v>55</v>
      </c>
      <c r="C43" s="77">
        <v>0</v>
      </c>
      <c r="D43" s="77">
        <v>0</v>
      </c>
      <c r="E43" s="23">
        <v>0</v>
      </c>
      <c r="F43" s="25" t="str">
        <f t="shared" si="1"/>
        <v/>
      </c>
    </row>
    <row r="44" spans="1:6" ht="14.25" customHeight="1">
      <c r="A44" s="23">
        <v>37</v>
      </c>
      <c r="B44" s="113" t="s">
        <v>87</v>
      </c>
      <c r="C44" s="77">
        <v>8048</v>
      </c>
      <c r="D44" s="77">
        <v>948</v>
      </c>
      <c r="E44" s="23">
        <v>948</v>
      </c>
      <c r="F44" s="25">
        <f t="shared" si="1"/>
        <v>5.128205128205128E-2</v>
      </c>
    </row>
    <row r="45" spans="1:6">
      <c r="A45" s="23">
        <v>38</v>
      </c>
      <c r="B45" s="80" t="s">
        <v>48</v>
      </c>
      <c r="C45" s="77">
        <v>0</v>
      </c>
      <c r="D45" s="77">
        <v>0</v>
      </c>
      <c r="E45" s="23">
        <v>0</v>
      </c>
      <c r="F45" s="25" t="str">
        <f t="shared" si="1"/>
        <v/>
      </c>
    </row>
    <row r="46" spans="1:6">
      <c r="A46" s="23">
        <v>39</v>
      </c>
      <c r="B46" s="24" t="s">
        <v>54</v>
      </c>
      <c r="C46" s="77">
        <v>0</v>
      </c>
      <c r="D46" s="77">
        <v>0</v>
      </c>
      <c r="E46" s="23">
        <v>0</v>
      </c>
      <c r="F46" s="25" t="str">
        <f t="shared" si="1"/>
        <v/>
      </c>
    </row>
    <row r="47" spans="1:6">
      <c r="A47" s="23">
        <v>40</v>
      </c>
      <c r="B47" s="24" t="s">
        <v>57</v>
      </c>
      <c r="C47" s="77">
        <v>2149</v>
      </c>
      <c r="D47" s="77">
        <v>105</v>
      </c>
      <c r="E47" s="23">
        <v>105</v>
      </c>
      <c r="F47" s="25">
        <f t="shared" si="1"/>
        <v>5.6799740344044142E-3</v>
      </c>
    </row>
    <row r="48" spans="1:6">
      <c r="A48" s="23">
        <v>41</v>
      </c>
      <c r="B48" s="24" t="s">
        <v>51</v>
      </c>
      <c r="C48" s="77">
        <v>3338</v>
      </c>
      <c r="D48" s="77">
        <v>293</v>
      </c>
      <c r="E48" s="23">
        <v>293</v>
      </c>
      <c r="F48" s="25">
        <f t="shared" si="1"/>
        <v>1.5849832305528506E-2</v>
      </c>
    </row>
    <row r="49" spans="1:6">
      <c r="A49" s="23">
        <v>42</v>
      </c>
      <c r="B49" s="113" t="s">
        <v>23</v>
      </c>
      <c r="C49" s="77">
        <v>2</v>
      </c>
      <c r="D49" s="77">
        <v>406</v>
      </c>
      <c r="E49" s="23">
        <v>406</v>
      </c>
      <c r="F49" s="25">
        <f t="shared" si="1"/>
        <v>2.1962566266363736E-2</v>
      </c>
    </row>
    <row r="50" spans="1:6">
      <c r="A50" s="23">
        <v>43</v>
      </c>
      <c r="B50" s="24" t="s">
        <v>103</v>
      </c>
      <c r="C50" s="77">
        <v>4116</v>
      </c>
      <c r="D50" s="77">
        <v>138</v>
      </c>
      <c r="E50" s="23">
        <v>138</v>
      </c>
      <c r="F50" s="25">
        <f t="shared" si="1"/>
        <v>7.4651087309315156E-3</v>
      </c>
    </row>
    <row r="51" spans="1:6">
      <c r="A51" s="23">
        <v>44</v>
      </c>
      <c r="B51" s="24" t="s">
        <v>83</v>
      </c>
      <c r="C51" s="77">
        <v>0</v>
      </c>
      <c r="D51" s="77">
        <v>15</v>
      </c>
      <c r="E51" s="23">
        <v>15</v>
      </c>
      <c r="F51" s="25">
        <f t="shared" si="1"/>
        <v>8.1142486205777341E-4</v>
      </c>
    </row>
    <row r="52" spans="1:6">
      <c r="A52" s="23">
        <v>45</v>
      </c>
      <c r="B52" s="24" t="s">
        <v>85</v>
      </c>
      <c r="C52" s="77">
        <v>1389</v>
      </c>
      <c r="D52" s="77">
        <v>37</v>
      </c>
      <c r="E52" s="23">
        <v>37</v>
      </c>
      <c r="F52" s="25">
        <f t="shared" si="1"/>
        <v>2.0015146597425078E-3</v>
      </c>
    </row>
    <row r="53" spans="1:6">
      <c r="A53" s="23">
        <v>46</v>
      </c>
      <c r="B53" s="24" t="s">
        <v>24</v>
      </c>
      <c r="C53" s="77">
        <v>3</v>
      </c>
      <c r="D53" s="77">
        <v>458</v>
      </c>
      <c r="E53" s="23">
        <v>458</v>
      </c>
      <c r="F53" s="25">
        <f t="shared" si="1"/>
        <v>2.4775505788164016E-2</v>
      </c>
    </row>
    <row r="54" spans="1:6">
      <c r="A54" s="23">
        <v>47</v>
      </c>
      <c r="B54" s="24" t="s">
        <v>80</v>
      </c>
      <c r="C54" s="77">
        <v>0</v>
      </c>
      <c r="D54" s="77">
        <v>0</v>
      </c>
      <c r="E54" s="23">
        <v>0</v>
      </c>
      <c r="F54" s="25" t="str">
        <f t="shared" si="1"/>
        <v/>
      </c>
    </row>
    <row r="55" spans="1:6">
      <c r="A55" s="23">
        <v>48</v>
      </c>
      <c r="B55" s="78" t="s">
        <v>47</v>
      </c>
      <c r="C55" s="77">
        <v>7936</v>
      </c>
      <c r="D55" s="77">
        <v>298</v>
      </c>
      <c r="E55" s="23">
        <v>298</v>
      </c>
      <c r="F55" s="25">
        <f t="shared" si="1"/>
        <v>1.6120307259547766E-2</v>
      </c>
    </row>
    <row r="56" spans="1:6">
      <c r="A56" s="23">
        <v>49</v>
      </c>
      <c r="B56" s="78" t="s">
        <v>46</v>
      </c>
      <c r="C56" s="77">
        <v>3006</v>
      </c>
      <c r="D56" s="77">
        <v>376</v>
      </c>
      <c r="E56" s="23">
        <v>376</v>
      </c>
      <c r="F56" s="25">
        <f t="shared" si="1"/>
        <v>2.0339716542248188E-2</v>
      </c>
    </row>
    <row r="57" spans="1:6" ht="13" thickBot="1">
      <c r="A57" s="23">
        <v>50</v>
      </c>
      <c r="B57" s="111" t="s">
        <v>79</v>
      </c>
      <c r="C57" s="77">
        <v>1034</v>
      </c>
      <c r="D57" s="77">
        <v>149</v>
      </c>
      <c r="E57" s="72">
        <v>149</v>
      </c>
      <c r="F57" s="79">
        <f t="shared" si="1"/>
        <v>8.0601536297738828E-3</v>
      </c>
    </row>
    <row r="58" spans="1:6" ht="13.5" thickTop="1">
      <c r="A58" s="12"/>
      <c r="B58" s="6" t="s">
        <v>25</v>
      </c>
      <c r="C58" s="73">
        <f>IF(SUM(C8:C57)=0,0,SUM(C8:C57))</f>
        <v>111264</v>
      </c>
      <c r="D58" s="73">
        <f>IF(SUM(D8:D57)=0,0,SUM(D8:D57))</f>
        <v>18486</v>
      </c>
      <c r="E58" s="73">
        <f>IF(SUM(E8:E57)=0,0,SUM(E8:E57))</f>
        <v>18486</v>
      </c>
      <c r="F58" s="81">
        <f>IF($E$58=0,0,E58/$E$58)</f>
        <v>1</v>
      </c>
    </row>
    <row r="59" spans="1:6">
      <c r="A59" s="2" t="s">
        <v>29</v>
      </c>
      <c r="B59" s="19"/>
      <c r="C59" s="19"/>
      <c r="D59" s="19"/>
      <c r="E59" s="19"/>
    </row>
    <row r="60" spans="1:6">
      <c r="A60" s="2" t="s">
        <v>33</v>
      </c>
      <c r="D60" s="19"/>
      <c r="E60" s="19"/>
    </row>
    <row r="61" spans="1:6">
      <c r="A61" s="2" t="s">
        <v>34</v>
      </c>
      <c r="C61" s="12"/>
      <c r="D61" s="12"/>
      <c r="E61" s="12"/>
    </row>
    <row r="62" spans="1:6">
      <c r="C62" s="12"/>
      <c r="D62" s="12"/>
      <c r="E62" s="12"/>
    </row>
    <row r="63" spans="1:6">
      <c r="B63" s="114" t="str">
        <f>'Summary Load Customers '!A34</f>
        <v>Dated 12/22/2014</v>
      </c>
    </row>
  </sheetData>
  <sortState ref="A8:F55">
    <sortCondition ref="B8:B55"/>
  </sortState>
  <phoneticPr fontId="0" type="noConversion"/>
  <printOptions horizontalCentered="1"/>
  <pageMargins left="0.75" right="0.5" top="0.5" bottom="0.25" header="0.5" footer="0"/>
  <pageSetup scale="82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28" zoomScaleNormal="100" zoomScalePageLayoutView="70" workbookViewId="0"/>
  </sheetViews>
  <sheetFormatPr defaultColWidth="9.1796875" defaultRowHeight="12.5"/>
  <cols>
    <col min="1" max="1" width="18.1796875" style="3" customWidth="1"/>
    <col min="2" max="2" width="14.26953125" style="3" customWidth="1"/>
    <col min="3" max="3" width="11.7265625" style="3" customWidth="1"/>
    <col min="4" max="4" width="14.26953125" style="3" customWidth="1"/>
    <col min="5" max="5" width="11.7265625" style="3" customWidth="1"/>
    <col min="6" max="6" width="14.26953125" style="3" customWidth="1"/>
    <col min="7" max="7" width="11.7265625" style="3" customWidth="1"/>
    <col min="8" max="8" width="7.7265625" style="3" customWidth="1"/>
    <col min="9" max="9" width="11.7265625" style="3" customWidth="1"/>
    <col min="10" max="16384" width="9.1796875" style="3"/>
  </cols>
  <sheetData>
    <row r="1" spans="1:9" s="10" customFormat="1" ht="18" customHeight="1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>
      <c r="A2" s="27" t="s">
        <v>75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>
      <c r="A3" s="27" t="s">
        <v>74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>
      <c r="A4" s="15" t="s">
        <v>105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>
      <c r="A5" s="11" t="str">
        <f>'Summary Load Customers '!A5</f>
        <v>Data as of November 30, 2014</v>
      </c>
      <c r="B5" s="30"/>
      <c r="C5" s="30"/>
      <c r="D5" s="76"/>
      <c r="E5" s="76"/>
      <c r="F5" s="76"/>
      <c r="G5" s="30"/>
      <c r="H5" s="30"/>
      <c r="I5" s="30"/>
    </row>
    <row r="6" spans="1:9" ht="18" customHeight="1">
      <c r="B6" s="31"/>
      <c r="C6" s="31"/>
      <c r="D6" s="62"/>
      <c r="E6" s="62"/>
      <c r="F6" s="63"/>
      <c r="G6" s="63"/>
      <c r="H6" s="31"/>
    </row>
    <row r="7" spans="1:9" ht="18" customHeight="1">
      <c r="A7" s="64" t="s">
        <v>68</v>
      </c>
      <c r="B7" s="65"/>
      <c r="C7" s="65"/>
      <c r="D7" s="66"/>
      <c r="E7" s="66"/>
      <c r="F7" s="67"/>
      <c r="G7" s="67"/>
      <c r="H7" s="65"/>
      <c r="I7" s="68"/>
    </row>
    <row r="8" spans="1:9" ht="18" customHeight="1">
      <c r="B8" s="31"/>
      <c r="C8" s="31"/>
      <c r="D8" s="62"/>
      <c r="E8" s="62"/>
      <c r="F8" s="69"/>
      <c r="G8" s="69"/>
      <c r="H8" s="31"/>
    </row>
    <row r="9" spans="1:9" ht="18" customHeight="1">
      <c r="A9" s="32" t="s">
        <v>100</v>
      </c>
      <c r="B9" s="33"/>
      <c r="C9" s="33"/>
      <c r="D9" s="33"/>
      <c r="E9" s="33"/>
      <c r="F9" s="33"/>
      <c r="G9" s="54"/>
      <c r="H9" s="29"/>
      <c r="I9" s="30"/>
    </row>
    <row r="10" spans="1:9" ht="18" customHeight="1">
      <c r="A10" s="43"/>
      <c r="B10" s="35" t="s">
        <v>4</v>
      </c>
      <c r="C10" s="55"/>
      <c r="D10" s="35" t="s">
        <v>37</v>
      </c>
      <c r="E10" s="56"/>
      <c r="F10" s="35" t="s">
        <v>44</v>
      </c>
      <c r="G10" s="37"/>
    </row>
    <row r="11" spans="1:9" ht="18" customHeight="1">
      <c r="A11" s="40"/>
      <c r="B11" s="41" t="s">
        <v>21</v>
      </c>
      <c r="C11" s="42" t="s">
        <v>31</v>
      </c>
      <c r="D11" s="41" t="str">
        <f>B11</f>
        <v>Customers</v>
      </c>
      <c r="E11" s="42" t="s">
        <v>31</v>
      </c>
      <c r="F11" s="41" t="str">
        <f>B11</f>
        <v>Customers</v>
      </c>
      <c r="G11" s="42" t="s">
        <v>30</v>
      </c>
    </row>
    <row r="12" spans="1:9" ht="18" customHeight="1">
      <c r="A12" s="43" t="s">
        <v>70</v>
      </c>
      <c r="B12" s="46">
        <f>REC_programs_detail!B22</f>
        <v>4821</v>
      </c>
      <c r="C12" s="47">
        <f>IF(B12=0,0,B12/'Summary Load Customers '!$B$21)</f>
        <v>1.6255420159283562E-2</v>
      </c>
      <c r="D12" s="46">
        <f>REC_programs_detail!C22</f>
        <v>48</v>
      </c>
      <c r="E12" s="47">
        <f>IF(D12=0,0,D12/('Summary Load Customers '!$D$21+'Summary Load Customers '!$F$21))</f>
        <v>1.2325073822056748E-3</v>
      </c>
      <c r="F12" s="46">
        <f>B12+D12</f>
        <v>4869</v>
      </c>
      <c r="G12" s="47">
        <f>IF(F12=0,0,F12/'Summary Load Customers '!$H$21)</f>
        <v>1.4511672821237291E-2</v>
      </c>
    </row>
    <row r="13" spans="1:9" ht="15.75" customHeight="1">
      <c r="G13" s="53"/>
      <c r="H13" s="31"/>
    </row>
    <row r="14" spans="1:9" ht="15.75" customHeight="1">
      <c r="A14" s="110" t="str">
        <f>"As the above table shows, "&amp;TEXT(F12,"0,000")&amp;" of UI's customers, or "&amp;TEXT(G12,"0.0%")&amp;" are participating in the CTCleanEnergyOptions Program."</f>
        <v>As the above table shows, 4,869 of UI's customers, or 1.5% are participating in the CTCleanEnergyOptions Program.</v>
      </c>
      <c r="G14" s="53"/>
      <c r="H14" s="31"/>
    </row>
    <row r="15" spans="1:9" ht="15.75" customHeight="1">
      <c r="G15" s="53"/>
      <c r="H15" s="31"/>
    </row>
    <row r="16" spans="1:9" ht="18" customHeight="1">
      <c r="A16" s="32" t="s">
        <v>69</v>
      </c>
      <c r="B16" s="33"/>
      <c r="C16" s="33"/>
      <c r="D16" s="33"/>
      <c r="E16" s="33"/>
      <c r="F16" s="33"/>
      <c r="G16" s="54"/>
      <c r="H16" s="29"/>
      <c r="I16" s="30"/>
    </row>
    <row r="17" spans="1:9" ht="18" customHeight="1">
      <c r="A17" s="43"/>
      <c r="B17" s="35" t="s">
        <v>4</v>
      </c>
      <c r="C17" s="55"/>
      <c r="D17" s="35" t="s">
        <v>37</v>
      </c>
      <c r="E17" s="56"/>
      <c r="F17" s="35" t="s">
        <v>44</v>
      </c>
      <c r="G17" s="37"/>
    </row>
    <row r="18" spans="1:9" ht="18" customHeight="1">
      <c r="A18" s="40"/>
      <c r="B18" s="41" t="s">
        <v>21</v>
      </c>
      <c r="C18" s="42" t="s">
        <v>31</v>
      </c>
      <c r="D18" s="41" t="str">
        <f>B18</f>
        <v>Customers</v>
      </c>
      <c r="E18" s="42" t="s">
        <v>31</v>
      </c>
      <c r="F18" s="41" t="str">
        <f>B18</f>
        <v>Customers</v>
      </c>
      <c r="G18" s="42" t="s">
        <v>30</v>
      </c>
    </row>
    <row r="19" spans="1:9" ht="18" customHeight="1">
      <c r="A19" s="43" t="s">
        <v>71</v>
      </c>
      <c r="B19" s="46">
        <f>REC_programs_detail!B28</f>
        <v>861</v>
      </c>
      <c r="C19" s="47">
        <f>IF(B19=0,0,B19/'Summary Load Customers '!$B$21)</f>
        <v>2.9031148635434859E-3</v>
      </c>
      <c r="D19" s="46">
        <f>REC_programs_detail!C28</f>
        <v>65</v>
      </c>
      <c r="E19" s="47">
        <f>IF(D19=0,0,D19/('Summary Load Customers '!$D$21+'Summary Load Customers '!$F$21))</f>
        <v>1.6690204134035178E-3</v>
      </c>
      <c r="F19" s="46">
        <f>B19+D19</f>
        <v>926</v>
      </c>
      <c r="G19" s="47">
        <f>IF(F19=0,0,F19/'Summary Load Customers '!$H$21)</f>
        <v>2.7598704112683781E-3</v>
      </c>
    </row>
    <row r="20" spans="1:9" ht="18" customHeight="1">
      <c r="B20" s="52"/>
      <c r="C20" s="51"/>
      <c r="D20" s="52"/>
      <c r="E20" s="51"/>
      <c r="F20" s="52"/>
      <c r="G20" s="51"/>
      <c r="H20" s="52"/>
      <c r="I20" s="51"/>
    </row>
    <row r="21" spans="1:9" ht="18" customHeight="1">
      <c r="A21" s="110" t="str">
        <f>"As the above table shows, "&amp;TEXT(F19,"0,000")&amp;" of UI's customers, or "&amp;TEXT(G19,"0.0%")&amp;" are participating in the REC only program."</f>
        <v>As the above table shows, 0,926 of UI's customers, or 0.3% are participating in the REC only program.</v>
      </c>
      <c r="B21" s="52"/>
      <c r="C21" s="51"/>
      <c r="D21" s="52"/>
      <c r="E21" s="51"/>
      <c r="F21" s="52"/>
      <c r="G21" s="51"/>
      <c r="H21" s="52"/>
      <c r="I21" s="51"/>
    </row>
    <row r="22" spans="1:9" ht="14">
      <c r="A22" s="49"/>
    </row>
    <row r="23" spans="1:9" ht="14">
      <c r="A23" s="32" t="s">
        <v>73</v>
      </c>
      <c r="B23" s="33"/>
      <c r="C23" s="33"/>
      <c r="D23" s="33"/>
      <c r="E23" s="33"/>
      <c r="F23" s="33"/>
      <c r="G23" s="54"/>
      <c r="H23" s="29"/>
      <c r="I23" s="30"/>
    </row>
    <row r="24" spans="1:9" ht="14">
      <c r="A24" s="43"/>
      <c r="B24" s="35" t="s">
        <v>4</v>
      </c>
      <c r="C24" s="55"/>
      <c r="D24" s="35" t="s">
        <v>37</v>
      </c>
      <c r="E24" s="56"/>
      <c r="F24" s="35" t="s">
        <v>44</v>
      </c>
      <c r="G24" s="37"/>
    </row>
    <row r="25" spans="1:9" ht="14">
      <c r="A25" s="40"/>
      <c r="B25" s="41" t="s">
        <v>21</v>
      </c>
      <c r="C25" s="42" t="s">
        <v>31</v>
      </c>
      <c r="D25" s="41" t="str">
        <f>B25</f>
        <v>Customers</v>
      </c>
      <c r="E25" s="42" t="s">
        <v>31</v>
      </c>
      <c r="F25" s="41" t="str">
        <f>B25</f>
        <v>Customers</v>
      </c>
      <c r="G25" s="42" t="s">
        <v>30</v>
      </c>
    </row>
    <row r="26" spans="1:9" ht="14">
      <c r="A26" s="43" t="s">
        <v>72</v>
      </c>
      <c r="B26" s="46">
        <f>B12+B19</f>
        <v>5682</v>
      </c>
      <c r="C26" s="47">
        <f>IF(B26=0,0,B26/'Summary Load Customers '!$B$21)</f>
        <v>1.9158535022827047E-2</v>
      </c>
      <c r="D26" s="46">
        <f>D12+D19</f>
        <v>113</v>
      </c>
      <c r="E26" s="47">
        <f>IF(D26=0,0,D26/('Summary Load Customers '!$D$21+'Summary Load Customers '!$F$21))</f>
        <v>2.9015277956091923E-3</v>
      </c>
      <c r="F26" s="46">
        <f>B26+D26</f>
        <v>5795</v>
      </c>
      <c r="G26" s="47">
        <f>IF(F26=0,0,F26/'Summary Load Customers '!$H$21)</f>
        <v>1.7271543232505671E-2</v>
      </c>
    </row>
    <row r="27" spans="1:9" ht="14">
      <c r="G27" s="53"/>
      <c r="H27" s="31"/>
    </row>
    <row r="28" spans="1:9" ht="14">
      <c r="A28" s="110" t="str">
        <f>"As the above table shows, "&amp;TEXT(F26,"0,000")&amp;" of UI's customers, or "&amp;TEXT(G26,"0.0%")&amp;" are participating in the combined REC programs."</f>
        <v>As the above table shows, 5,795 of UI's customers, or 1.7% are participating in the combined REC programs.</v>
      </c>
      <c r="G28" s="53"/>
      <c r="H28" s="31"/>
    </row>
    <row r="30" spans="1:9" ht="13.5">
      <c r="A30" s="70" t="s">
        <v>43</v>
      </c>
    </row>
    <row r="31" spans="1:9" ht="13.5">
      <c r="A31" s="70"/>
    </row>
    <row r="32" spans="1:9" ht="13.5">
      <c r="A32" s="70" t="s">
        <v>101</v>
      </c>
    </row>
    <row r="33" spans="1:1">
      <c r="A33" s="71" t="s">
        <v>97</v>
      </c>
    </row>
    <row r="35" spans="1:1">
      <c r="A35" s="71" t="s">
        <v>29</v>
      </c>
    </row>
    <row r="37" spans="1:1">
      <c r="A37" s="3" t="str">
        <f>'Summary Load Customers '!A34</f>
        <v>Dated 12/22/2014</v>
      </c>
    </row>
  </sheetData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tabSelected="1" topLeftCell="A16" zoomScaleNormal="100" workbookViewId="0"/>
  </sheetViews>
  <sheetFormatPr defaultColWidth="9.1796875" defaultRowHeight="10"/>
  <cols>
    <col min="1" max="1" width="28" style="85" customWidth="1"/>
    <col min="2" max="3" width="19.1796875" style="85" customWidth="1"/>
    <col min="4" max="4" width="20.26953125" style="85" customWidth="1"/>
    <col min="5" max="5" width="7.1796875" style="85" customWidth="1"/>
    <col min="6" max="6" width="23.26953125" style="85" bestFit="1" customWidth="1"/>
    <col min="7" max="7" width="10.453125" style="85" customWidth="1"/>
    <col min="8" max="16384" width="9.1796875" style="85"/>
  </cols>
  <sheetData>
    <row r="1" spans="1:8" s="84" customFormat="1" ht="15" customHeight="1">
      <c r="A1" s="118" t="str">
        <f>'Summary Load Customers '!A1</f>
        <v>The United Illuminating Company</v>
      </c>
      <c r="B1" s="118"/>
      <c r="C1" s="118"/>
      <c r="D1" s="118"/>
      <c r="E1" s="82"/>
      <c r="F1" s="82"/>
      <c r="G1" s="83"/>
    </row>
    <row r="2" spans="1:8" s="84" customFormat="1" ht="15" customHeight="1">
      <c r="A2" s="118" t="s">
        <v>61</v>
      </c>
      <c r="B2" s="118"/>
      <c r="C2" s="118"/>
      <c r="D2" s="118"/>
      <c r="E2" s="82"/>
      <c r="F2" s="82"/>
      <c r="G2" s="83"/>
    </row>
    <row r="3" spans="1:8" s="84" customFormat="1" ht="15" customHeight="1">
      <c r="A3" s="118" t="s">
        <v>105</v>
      </c>
      <c r="B3" s="118"/>
      <c r="C3" s="118"/>
      <c r="D3" s="118"/>
      <c r="E3" s="82"/>
      <c r="F3" s="82"/>
      <c r="G3" s="83"/>
    </row>
    <row r="4" spans="1:8" s="84" customFormat="1" ht="15" customHeight="1">
      <c r="A4" s="118" t="str">
        <f>'Summary Load Customers '!A5</f>
        <v>Data as of November 30, 2014</v>
      </c>
      <c r="B4" s="118"/>
      <c r="C4" s="118"/>
      <c r="D4" s="118"/>
      <c r="E4" s="82"/>
      <c r="F4" s="82"/>
      <c r="G4" s="83"/>
    </row>
    <row r="5" spans="1:8">
      <c r="C5" s="86"/>
      <c r="D5" s="86"/>
      <c r="E5" s="86"/>
      <c r="F5" s="86"/>
      <c r="G5" s="86"/>
    </row>
    <row r="6" spans="1:8" s="92" customFormat="1" ht="21">
      <c r="A6" s="87" t="s">
        <v>63</v>
      </c>
      <c r="B6" s="88" t="s">
        <v>4</v>
      </c>
      <c r="C6" s="87" t="s">
        <v>5</v>
      </c>
      <c r="D6" s="87" t="s">
        <v>44</v>
      </c>
      <c r="E6" s="89"/>
      <c r="F6" s="89"/>
      <c r="G6" s="90"/>
      <c r="H6" s="91"/>
    </row>
    <row r="7" spans="1:8" ht="10.5">
      <c r="A7" s="93" t="s">
        <v>62</v>
      </c>
      <c r="B7" s="94"/>
      <c r="C7" s="95"/>
      <c r="D7" s="96">
        <f>IF(C7=0,0,C7)</f>
        <v>0</v>
      </c>
      <c r="E7" s="86"/>
      <c r="F7" s="86"/>
      <c r="G7" s="97"/>
      <c r="H7" s="86"/>
    </row>
    <row r="8" spans="1:8" ht="10.5">
      <c r="A8" s="93" t="s">
        <v>26</v>
      </c>
      <c r="B8" s="95">
        <v>187</v>
      </c>
      <c r="C8" s="95">
        <v>2</v>
      </c>
      <c r="D8" s="96">
        <f>SUM(B8:C8)</f>
        <v>189</v>
      </c>
      <c r="E8" s="98"/>
      <c r="F8" s="98"/>
      <c r="G8" s="97"/>
      <c r="H8" s="86"/>
    </row>
    <row r="9" spans="1:8" ht="10.5">
      <c r="A9" s="93" t="s">
        <v>27</v>
      </c>
      <c r="B9" s="95">
        <v>3881</v>
      </c>
      <c r="C9" s="95">
        <v>44</v>
      </c>
      <c r="D9" s="96">
        <f>SUM(B9:C9)</f>
        <v>3925</v>
      </c>
      <c r="E9" s="99"/>
      <c r="F9" s="100"/>
      <c r="G9" s="97"/>
      <c r="H9" s="86"/>
    </row>
    <row r="10" spans="1:8" ht="10.5">
      <c r="A10" s="101" t="s">
        <v>6</v>
      </c>
      <c r="B10" s="102">
        <f>IF(B8+B9=0,0,B8+B9)</f>
        <v>4068</v>
      </c>
      <c r="C10" s="102">
        <f>IF(SUM(C7:C9)=0,0,SUM(C7:C9))</f>
        <v>46</v>
      </c>
      <c r="D10" s="102">
        <f>IF(SUM(D7:D9)=0,0,SUM(D7:D9))</f>
        <v>4114</v>
      </c>
      <c r="E10" s="99"/>
      <c r="F10" s="100"/>
      <c r="G10" s="97"/>
      <c r="H10" s="86"/>
    </row>
    <row r="11" spans="1:8" ht="10.5">
      <c r="A11" s="86"/>
      <c r="B11" s="103"/>
      <c r="C11" s="103"/>
      <c r="D11" s="103"/>
      <c r="E11" s="99"/>
      <c r="F11" s="100"/>
      <c r="G11" s="104"/>
      <c r="H11" s="86"/>
    </row>
    <row r="12" spans="1:8" ht="21">
      <c r="A12" s="87" t="s">
        <v>66</v>
      </c>
      <c r="B12" s="87" t="s">
        <v>4</v>
      </c>
      <c r="C12" s="87" t="str">
        <f>C6</f>
        <v>Business</v>
      </c>
      <c r="D12" s="87" t="s">
        <v>44</v>
      </c>
      <c r="E12" s="105"/>
      <c r="F12" s="106"/>
      <c r="G12" s="104"/>
      <c r="H12" s="86"/>
    </row>
    <row r="13" spans="1:8" ht="10.5">
      <c r="A13" s="93" t="s">
        <v>62</v>
      </c>
      <c r="B13" s="94"/>
      <c r="C13" s="95"/>
      <c r="D13" s="96">
        <f>IF(C13=0,0,C13)</f>
        <v>0</v>
      </c>
      <c r="E13" s="86"/>
      <c r="F13" s="86"/>
      <c r="G13" s="104"/>
      <c r="H13" s="86"/>
    </row>
    <row r="14" spans="1:8" ht="10.5">
      <c r="A14" s="93" t="s">
        <v>26</v>
      </c>
      <c r="B14" s="95">
        <v>3</v>
      </c>
      <c r="C14" s="95">
        <v>0</v>
      </c>
      <c r="D14" s="96">
        <f>SUM(B14:C14)</f>
        <v>3</v>
      </c>
      <c r="E14" s="98"/>
      <c r="F14" s="98"/>
      <c r="G14" s="97"/>
      <c r="H14" s="86"/>
    </row>
    <row r="15" spans="1:8" ht="10.5">
      <c r="A15" s="93" t="s">
        <v>27</v>
      </c>
      <c r="B15" s="95">
        <v>750</v>
      </c>
      <c r="C15" s="95">
        <v>2</v>
      </c>
      <c r="D15" s="96">
        <f>SUM(B15:C15)</f>
        <v>752</v>
      </c>
      <c r="E15" s="99"/>
      <c r="F15" s="100"/>
      <c r="G15" s="97"/>
      <c r="H15" s="86"/>
    </row>
    <row r="16" spans="1:8" ht="10.5">
      <c r="A16" s="101" t="str">
        <f>A10</f>
        <v>Total</v>
      </c>
      <c r="B16" s="102">
        <f>IF(B14+B15=0,0,B14+B15)</f>
        <v>753</v>
      </c>
      <c r="C16" s="102">
        <f>IF(SUM(C13:C15)=0,0,SUM(C13:C15))</f>
        <v>2</v>
      </c>
      <c r="D16" s="102">
        <f>IF(SUM(D13:D15)=0,0,SUM(D13:D15))</f>
        <v>755</v>
      </c>
      <c r="E16" s="99"/>
      <c r="F16" s="100"/>
      <c r="G16" s="97"/>
      <c r="H16" s="86"/>
    </row>
    <row r="17" spans="1:8" ht="10.5">
      <c r="A17" s="86"/>
      <c r="B17" s="86"/>
      <c r="C17" s="86"/>
      <c r="D17" s="86"/>
      <c r="E17" s="99"/>
      <c r="F17" s="100"/>
      <c r="G17" s="104"/>
      <c r="H17" s="86"/>
    </row>
    <row r="18" spans="1:8" ht="21">
      <c r="A18" s="87" t="s">
        <v>67</v>
      </c>
      <c r="B18" s="87" t="s">
        <v>4</v>
      </c>
      <c r="C18" s="87" t="str">
        <f>C6</f>
        <v>Business</v>
      </c>
      <c r="D18" s="87" t="s">
        <v>44</v>
      </c>
      <c r="E18" s="105"/>
      <c r="F18" s="106"/>
      <c r="G18" s="104"/>
      <c r="H18" s="86"/>
    </row>
    <row r="19" spans="1:8" ht="10.5">
      <c r="A19" s="93" t="s">
        <v>62</v>
      </c>
      <c r="B19" s="94"/>
      <c r="C19" s="107">
        <f t="shared" ref="C19:D20" si="0">IF(C7+C13=0,0,C7+C13)</f>
        <v>0</v>
      </c>
      <c r="D19" s="96"/>
      <c r="E19" s="104"/>
      <c r="F19" s="104"/>
      <c r="G19" s="104"/>
      <c r="H19" s="86"/>
    </row>
    <row r="20" spans="1:8" ht="10.5">
      <c r="A20" s="93" t="s">
        <v>26</v>
      </c>
      <c r="B20" s="107">
        <f>IF(B8+B14=0,0,B8+B14)</f>
        <v>190</v>
      </c>
      <c r="C20" s="107">
        <f>IF(C8+C14=0,0,C8+C14)</f>
        <v>2</v>
      </c>
      <c r="D20" s="96">
        <f t="shared" si="0"/>
        <v>192</v>
      </c>
      <c r="E20" s="97"/>
      <c r="F20" s="104"/>
      <c r="G20" s="104"/>
      <c r="H20" s="86"/>
    </row>
    <row r="21" spans="1:8" ht="10.5">
      <c r="A21" s="93" t="s">
        <v>27</v>
      </c>
      <c r="B21" s="107">
        <f>IF(B9+B15=0,0,B9+B15)</f>
        <v>4631</v>
      </c>
      <c r="C21" s="107">
        <f>IF(C9+C15=0,0,C9+C15)</f>
        <v>46</v>
      </c>
      <c r="D21" s="96">
        <f>IF(D9+D15=0,0,D9+D15)</f>
        <v>4677</v>
      </c>
      <c r="E21" s="86"/>
      <c r="F21" s="104"/>
      <c r="G21" s="104"/>
      <c r="H21" s="86"/>
    </row>
    <row r="22" spans="1:8" ht="10.5">
      <c r="A22" s="101" t="str">
        <f>A10</f>
        <v>Total</v>
      </c>
      <c r="B22" s="102">
        <f>IF(B20+B21=0,0,B20+B21)</f>
        <v>4821</v>
      </c>
      <c r="C22" s="102">
        <f>IF(SUM(C19:C21)=0,0,SUM(C19:C21))</f>
        <v>48</v>
      </c>
      <c r="D22" s="102">
        <f>SUM(D19:D21)</f>
        <v>4869</v>
      </c>
      <c r="E22" s="86"/>
      <c r="F22" s="104"/>
      <c r="G22" s="104"/>
      <c r="H22" s="86"/>
    </row>
    <row r="23" spans="1:8" ht="10.5">
      <c r="B23" s="86"/>
      <c r="C23" s="86"/>
      <c r="E23" s="86"/>
      <c r="F23" s="104"/>
      <c r="G23" s="104"/>
      <c r="H23" s="86"/>
    </row>
    <row r="24" spans="1:8" ht="21">
      <c r="A24" s="87" t="s">
        <v>64</v>
      </c>
      <c r="B24" s="87" t="s">
        <v>4</v>
      </c>
      <c r="C24" s="87">
        <f>C17</f>
        <v>0</v>
      </c>
      <c r="D24" s="87" t="s">
        <v>44</v>
      </c>
    </row>
    <row r="25" spans="1:8">
      <c r="A25" s="93" t="s">
        <v>62</v>
      </c>
      <c r="B25" s="94"/>
      <c r="C25" s="107">
        <f>IF(C13+C19=0,0,C13+C19)</f>
        <v>0</v>
      </c>
      <c r="D25" s="96">
        <f>IF(C25=0,0,C25)</f>
        <v>0</v>
      </c>
    </row>
    <row r="26" spans="1:8">
      <c r="A26" s="93" t="s">
        <v>26</v>
      </c>
      <c r="B26" s="95">
        <v>237</v>
      </c>
      <c r="C26" s="95">
        <v>11</v>
      </c>
      <c r="D26" s="96">
        <f>SUM(B26:C26)</f>
        <v>248</v>
      </c>
    </row>
    <row r="27" spans="1:8">
      <c r="A27" s="93" t="s">
        <v>27</v>
      </c>
      <c r="B27" s="95">
        <v>624</v>
      </c>
      <c r="C27" s="95">
        <v>54</v>
      </c>
      <c r="D27" s="96">
        <f>SUM(B27:C27)</f>
        <v>678</v>
      </c>
    </row>
    <row r="28" spans="1:8" ht="10.5">
      <c r="A28" s="101" t="str">
        <f>A22</f>
        <v>Total</v>
      </c>
      <c r="B28" s="102">
        <f>IF(B26+B27=0,0,B26+B27)</f>
        <v>861</v>
      </c>
      <c r="C28" s="102">
        <f>IF(SUM(C25:C27)=0,0,SUM(C25:C27))</f>
        <v>65</v>
      </c>
      <c r="D28" s="102">
        <f>IF(SUM(D25:D27)=0,0,SUM(D25:D27))</f>
        <v>926</v>
      </c>
    </row>
    <row r="30" spans="1:8" ht="10.5">
      <c r="A30" s="87" t="s">
        <v>65</v>
      </c>
      <c r="B30" s="87" t="s">
        <v>4</v>
      </c>
      <c r="C30" s="87" t="str">
        <f>C18</f>
        <v>Business</v>
      </c>
      <c r="D30" s="87" t="s">
        <v>44</v>
      </c>
    </row>
    <row r="31" spans="1:8">
      <c r="A31" s="93" t="s">
        <v>62</v>
      </c>
      <c r="B31" s="94"/>
      <c r="C31" s="107">
        <f t="shared" ref="C31:D33" si="1">C19+C25</f>
        <v>0</v>
      </c>
      <c r="D31" s="96">
        <f t="shared" si="1"/>
        <v>0</v>
      </c>
    </row>
    <row r="32" spans="1:8">
      <c r="A32" s="93" t="s">
        <v>26</v>
      </c>
      <c r="B32" s="107">
        <f>B20+B26</f>
        <v>427</v>
      </c>
      <c r="C32" s="107">
        <f t="shared" si="1"/>
        <v>13</v>
      </c>
      <c r="D32" s="96">
        <f t="shared" si="1"/>
        <v>440</v>
      </c>
      <c r="E32" s="86"/>
      <c r="F32" s="86"/>
      <c r="G32" s="86"/>
    </row>
    <row r="33" spans="1:4">
      <c r="A33" s="93" t="s">
        <v>27</v>
      </c>
      <c r="B33" s="107">
        <f>B21+B27</f>
        <v>5255</v>
      </c>
      <c r="C33" s="107">
        <f t="shared" si="1"/>
        <v>100</v>
      </c>
      <c r="D33" s="96">
        <f t="shared" si="1"/>
        <v>5355</v>
      </c>
    </row>
    <row r="34" spans="1:4" ht="10.5">
      <c r="A34" s="101" t="str">
        <f>A28</f>
        <v>Total</v>
      </c>
      <c r="B34" s="102">
        <f>IF(B32+B33=0,0,B32+B33)</f>
        <v>5682</v>
      </c>
      <c r="C34" s="102">
        <f>IF(SUM(C31:C33)=0,0,SUM(C31:C33))</f>
        <v>113</v>
      </c>
      <c r="D34" s="102">
        <f>SUM(D31:D33)</f>
        <v>5795</v>
      </c>
    </row>
    <row r="36" spans="1:4">
      <c r="A36" s="108" t="str">
        <f>"In summary, "&amp;TEXT($D$22,"0,000")&amp; " of UI's customers are participating in the CTCleanEnergyOptions Program"</f>
        <v>In summary, 4,869 of UI's customers are participating in the CTCleanEnergyOptions Program</v>
      </c>
    </row>
    <row r="37" spans="1:4">
      <c r="A37" s="108" t="str">
        <f>"In summary, "&amp;TEXT($D$28,"000")&amp; " of UI's customers are participating in RECs only with Sterling Planet"</f>
        <v>In summary, 926 of UI's customers are participating in RECs only with Sterling Planet</v>
      </c>
    </row>
    <row r="38" spans="1:4">
      <c r="A38" s="108" t="str">
        <f>"In summary, "&amp;TEXT($D$34,"0,000")&amp; " of UI's customers are participating in all REC programs"</f>
        <v>In summary, 5,795 of UI's customers are participating in all REC programs</v>
      </c>
    </row>
    <row r="40" spans="1:4">
      <c r="A40" s="109" t="s">
        <v>32</v>
      </c>
    </row>
    <row r="41" spans="1:4">
      <c r="A41" s="86" t="s">
        <v>28</v>
      </c>
    </row>
    <row r="43" spans="1:4">
      <c r="A43" s="85" t="str">
        <f>'Summary Load Customers '!A34</f>
        <v>Dated 12/22/2014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19 C25 C31 C32: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Eileen Sheehan</cp:lastModifiedBy>
  <cp:lastPrinted>2014-12-22T18:29:07Z</cp:lastPrinted>
  <dcterms:created xsi:type="dcterms:W3CDTF">2009-03-17T13:14:28Z</dcterms:created>
  <dcterms:modified xsi:type="dcterms:W3CDTF">2014-12-22T18:29:08Z</dcterms:modified>
</cp:coreProperties>
</file>