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6430" windowHeight="2780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  <sheet name="Sheet1" sheetId="9" r:id="rId5"/>
  </sheets>
  <definedNames>
    <definedName name="_xlnm.Print_Area" localSheetId="3">REC_programs_detail!$A$1:$D$47</definedName>
    <definedName name="_xlnm.Print_Area" localSheetId="0">'Summary Load Customers '!$A$1:$I$36</definedName>
    <definedName name="_xlnm.Print_Area" localSheetId="2">'Summary REC Customers'!$A$1:$G$39</definedName>
    <definedName name="_xlnm.Print_Area" localSheetId="1">Suppliers!$A$1:$F$65</definedName>
  </definedNames>
  <calcPr calcId="145621"/>
</workbook>
</file>

<file path=xl/calcChain.xml><?xml version="1.0" encoding="utf-8"?>
<calcChain xmlns="http://schemas.openxmlformats.org/spreadsheetml/2006/main">
  <c r="D60" i="6" l="1"/>
  <c r="C60" i="6"/>
  <c r="E59" i="6" l="1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60" i="6" l="1"/>
  <c r="F14" i="7"/>
  <c r="A6" i="5" l="1"/>
  <c r="C25" i="5" l="1"/>
  <c r="B25" i="5"/>
  <c r="C24" i="5"/>
  <c r="B24" i="5"/>
  <c r="H13" i="7" l="1"/>
  <c r="F15" i="6" l="1"/>
  <c r="F42" i="6"/>
  <c r="F47" i="6"/>
  <c r="F56" i="6"/>
  <c r="B37" i="5" l="1"/>
  <c r="C37" i="5"/>
  <c r="B36" i="5"/>
  <c r="C36" i="5"/>
  <c r="A7" i="8"/>
  <c r="B32" i="5"/>
  <c r="B21" i="8" s="1"/>
  <c r="F27" i="8"/>
  <c r="F20" i="8"/>
  <c r="F13" i="8"/>
  <c r="A39" i="8"/>
  <c r="D11" i="5"/>
  <c r="D17" i="5"/>
  <c r="C23" i="5"/>
  <c r="D12" i="5"/>
  <c r="D18" i="5"/>
  <c r="D30" i="5"/>
  <c r="D13" i="5"/>
  <c r="D19" i="5"/>
  <c r="D31" i="5"/>
  <c r="H21" i="7"/>
  <c r="H22" i="7"/>
  <c r="D23" i="7"/>
  <c r="E22" i="7" s="1"/>
  <c r="F23" i="7"/>
  <c r="G22" i="7" s="1"/>
  <c r="B23" i="7"/>
  <c r="C21" i="7" s="1"/>
  <c r="D27" i="8"/>
  <c r="D20" i="8"/>
  <c r="D13" i="8"/>
  <c r="A26" i="5"/>
  <c r="A32" i="5" s="1"/>
  <c r="A38" i="5" s="1"/>
  <c r="C22" i="5"/>
  <c r="C34" i="5" s="1"/>
  <c r="A47" i="5"/>
  <c r="B65" i="6"/>
  <c r="H12" i="7"/>
  <c r="A4" i="6"/>
  <c r="A4" i="5"/>
  <c r="C20" i="5"/>
  <c r="C14" i="5"/>
  <c r="B14" i="5"/>
  <c r="B20" i="5"/>
  <c r="A6" i="6"/>
  <c r="A23" i="7"/>
  <c r="A22" i="7"/>
  <c r="D11" i="7"/>
  <c r="F11" i="7"/>
  <c r="H11" i="7" s="1"/>
  <c r="B14" i="7"/>
  <c r="C12" i="7" s="1"/>
  <c r="D14" i="7"/>
  <c r="E13" i="7" s="1"/>
  <c r="G13" i="7"/>
  <c r="D20" i="7"/>
  <c r="F20" i="7" s="1"/>
  <c r="H20" i="7" s="1"/>
  <c r="A21" i="7"/>
  <c r="A20" i="5"/>
  <c r="C16" i="5"/>
  <c r="C29" i="5"/>
  <c r="D29" i="5" s="1"/>
  <c r="C32" i="5" l="1"/>
  <c r="D21" i="8" s="1"/>
  <c r="E21" i="8" s="1"/>
  <c r="C35" i="5"/>
  <c r="D25" i="5"/>
  <c r="D37" i="5" s="1"/>
  <c r="D24" i="5"/>
  <c r="D36" i="5" s="1"/>
  <c r="E21" i="7"/>
  <c r="C13" i="7"/>
  <c r="G21" i="7"/>
  <c r="D32" i="5"/>
  <c r="A41" i="5" s="1"/>
  <c r="G12" i="7"/>
  <c r="H14" i="7"/>
  <c r="I12" i="7" s="1"/>
  <c r="A15" i="7" s="1"/>
  <c r="H23" i="7"/>
  <c r="I22" i="7" s="1"/>
  <c r="A26" i="7" s="1"/>
  <c r="C22" i="7"/>
  <c r="D20" i="5"/>
  <c r="C38" i="5"/>
  <c r="D14" i="5"/>
  <c r="B26" i="5"/>
  <c r="B14" i="8" s="1"/>
  <c r="C14" i="8" s="1"/>
  <c r="B38" i="5"/>
  <c r="C21" i="8"/>
  <c r="D35" i="5"/>
  <c r="E12" i="7"/>
  <c r="C26" i="5"/>
  <c r="D14" i="8" s="1"/>
  <c r="F21" i="8" l="1"/>
  <c r="F45" i="6"/>
  <c r="F34" i="6"/>
  <c r="F51" i="6"/>
  <c r="F29" i="6"/>
  <c r="F12" i="6"/>
  <c r="F14" i="6"/>
  <c r="F16" i="6"/>
  <c r="F18" i="6"/>
  <c r="F20" i="6"/>
  <c r="F22" i="6"/>
  <c r="F24" i="6"/>
  <c r="F26" i="6"/>
  <c r="F28" i="6"/>
  <c r="F31" i="6"/>
  <c r="F33" i="6"/>
  <c r="F35" i="6"/>
  <c r="F37" i="6"/>
  <c r="F39" i="6"/>
  <c r="F41" i="6"/>
  <c r="F43" i="6"/>
  <c r="F49" i="6"/>
  <c r="F52" i="6"/>
  <c r="F54" i="6"/>
  <c r="F58" i="6"/>
  <c r="F53" i="6"/>
  <c r="F59" i="6"/>
  <c r="F11" i="6"/>
  <c r="F13" i="6"/>
  <c r="F17" i="6"/>
  <c r="F19" i="6"/>
  <c r="F21" i="6"/>
  <c r="F23" i="6"/>
  <c r="F25" i="6"/>
  <c r="F27" i="6"/>
  <c r="F30" i="6"/>
  <c r="F32" i="6"/>
  <c r="F36" i="6"/>
  <c r="F38" i="6"/>
  <c r="F40" i="6"/>
  <c r="F44" i="6"/>
  <c r="F46" i="6"/>
  <c r="F48" i="6"/>
  <c r="F50" i="6"/>
  <c r="F55" i="6"/>
  <c r="F57" i="6"/>
  <c r="F14" i="8"/>
  <c r="G14" i="8" s="1"/>
  <c r="A16" i="8" s="1"/>
  <c r="B28" i="8"/>
  <c r="C28" i="8" s="1"/>
  <c r="I13" i="7"/>
  <c r="A16" i="7" s="1"/>
  <c r="I21" i="7"/>
  <c r="A25" i="7" s="1"/>
  <c r="D38" i="5"/>
  <c r="A42" i="5" s="1"/>
  <c r="F10" i="6"/>
  <c r="F60" i="6"/>
  <c r="D26" i="5"/>
  <c r="A40" i="5" s="1"/>
  <c r="G21" i="8"/>
  <c r="A23" i="8" s="1"/>
  <c r="E14" i="8"/>
  <c r="D28" i="8"/>
  <c r="E28" i="8" s="1"/>
  <c r="F28" i="8" l="1"/>
  <c r="G28" i="8" l="1"/>
  <c r="A30" i="8" s="1"/>
</calcChain>
</file>

<file path=xl/sharedStrings.xml><?xml version="1.0" encoding="utf-8"?>
<sst xmlns="http://schemas.openxmlformats.org/spreadsheetml/2006/main" count="173" uniqueCount="110">
  <si>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</si>
  <si>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</si>
  <si>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</si>
  <si>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</si>
  <si>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</si>
  <si>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</si>
  <si>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</si>
  <si>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</si>
  <si>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</si>
  <si>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</si>
  <si>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</si>
  <si>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</si>
  <si>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</si>
  <si>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</si>
  <si>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</si>
  <si>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</si>
  <si>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</si>
  <si>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</si>
  <si>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</si>
  <si>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</si>
  <si>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</si>
  <si>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</si>
  <si>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</si>
  <si>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</si>
  <si>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</si>
  <si>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</si>
  <si>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</si>
  <si>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</si>
  <si>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</si>
  <si>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</si>
  <si>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</si>
  <si>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</si>
  <si>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</si>
  <si>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</si>
  <si>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</si>
  <si>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</si>
  <si>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</si>
  <si>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</si>
  <si>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</si>
  <si>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</si>
  <si>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</si>
  <si>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</si>
  <si>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</si>
  <si>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</si>
  <si>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</si>
  <si>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</si>
  <si>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</si>
  <si>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</si>
  <si>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</si>
  <si>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</si>
  <si>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</si>
  <si>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</si>
  <si>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</si>
  <si>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</si>
  <si>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</si>
  <si>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</si>
  <si>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</si>
  <si>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</si>
  <si>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</si>
  <si>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</si>
  <si>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</si>
  <si>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</si>
  <si>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</si>
  <si>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</si>
  <si>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</si>
  <si>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</si>
  <si>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</si>
  <si>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</si>
  <si>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</si>
  <si>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</si>
  <si>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</si>
  <si>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</si>
  <si>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</si>
  <si>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</si>
  <si>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</si>
  <si>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</si>
  <si>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</si>
  <si>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</si>
  <si>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</si>
  <si>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</si>
  <si>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</si>
  <si>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</si>
  <si>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</si>
  <si>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</si>
  <si>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</si>
  <si>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</si>
  <si>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</si>
  <si>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</si>
  <si>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</si>
  <si>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</si>
  <si>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</si>
  <si>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</si>
  <si>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</si>
  <si>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</si>
  <si>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</si>
  <si>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</si>
  <si>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</si>
  <si>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</si>
  <si>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</si>
  <si>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</si>
  <si>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</si>
  <si>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</si>
  <si>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</si>
  <si>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</si>
  <si>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</si>
  <si>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Data as of March 31, 2015</t>
  </si>
  <si>
    <t>Dated 4/20/2015</t>
  </si>
  <si>
    <t>Attachment 1</t>
  </si>
  <si>
    <t xml:space="preserve">                     Compliance Filing for Docket No. 06-10-22</t>
  </si>
  <si>
    <t xml:space="preserve">                       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</si>
</sst>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1" fillId="0" borderId="1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Continuous" vertical="center"/>
    </xf>
    <xf numFmtId="0" fontId="1" fillId="2" borderId="0" xfId="0" applyFont="1" applyFill="1" applyBorder="1" applyAlignment="1" applyProtection="1">
      <alignment horizontal="centerContinuous" vertical="center"/>
    </xf>
    <xf numFmtId="0" fontId="1" fillId="2" borderId="0" xfId="0" applyFont="1" applyFill="1" applyAlignment="1" applyProtection="1">
      <alignment horizontal="centerContinuous" vertical="center"/>
    </xf>
    <xf numFmtId="0" fontId="1" fillId="2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Continuous" vertical="center"/>
    </xf>
    <xf numFmtId="0" fontId="1" fillId="2" borderId="0" xfId="0" applyFont="1" applyFill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showGridLines="0" showZeros="0" tabSelected="1" view="pageBreakPreview" zoomScaleNormal="100" zoomScaleSheetLayoutView="100" workbookViewId="0">
      <selection activeCell="B3" sqref="B3"/>
    </sheetView>
  </sheetViews>
  <sheetFormatPr defaultColWidth="9.1796875" defaultRowHeight="12.5"/>
  <cols>
    <col min="1" max="1" width="18.1796875" style="3" customWidth="1"/>
    <col min="2" max="2" width="14.26953125" style="3" customWidth="1"/>
    <col min="3" max="3" width="11.7265625" style="3" customWidth="1"/>
    <col min="4" max="4" width="14.26953125" style="3" customWidth="1"/>
    <col min="5" max="5" width="11.7265625" style="3" customWidth="1"/>
    <col min="6" max="6" width="14.26953125" style="3" customWidth="1"/>
    <col min="7" max="7" width="11.7265625" style="3" customWidth="1"/>
    <col min="8" max="8" width="14.26953125" style="3" customWidth="1"/>
    <col min="9" max="9" width="11.7265625" style="3" customWidth="1"/>
    <col min="10" max="16384" width="9.1796875" style="3"/>
  </cols>
  <sheetData>
    <row r="1" spans="1:15" s="117" customFormat="1" ht="18" customHeight="1">
      <c r="A1" s="29" t="s">
        <v>2</v>
      </c>
      <c r="B1" s="116"/>
      <c r="C1" s="116"/>
      <c r="D1" s="116"/>
      <c r="E1" s="116"/>
      <c r="F1" s="116"/>
      <c r="G1" s="116"/>
      <c r="H1" s="116"/>
      <c r="I1" s="116"/>
    </row>
    <row r="2" spans="1:15" s="117" customFormat="1" ht="18" customHeight="1">
      <c r="A2" s="29" t="s">
        <v>107</v>
      </c>
      <c r="B2" s="116"/>
      <c r="C2" s="116"/>
      <c r="D2" s="116"/>
      <c r="E2" s="116"/>
      <c r="F2" s="116"/>
      <c r="G2" s="116"/>
      <c r="H2" s="116"/>
      <c r="I2" s="116"/>
    </row>
    <row r="3" spans="1:15" s="117" customFormat="1" ht="18" customHeight="1">
      <c r="A3" s="29"/>
      <c r="B3" s="116"/>
      <c r="C3" s="116"/>
      <c r="D3" s="116"/>
      <c r="E3" s="116"/>
      <c r="F3" s="116"/>
      <c r="G3" s="116"/>
      <c r="H3" s="116"/>
      <c r="I3" s="116"/>
    </row>
    <row r="4" spans="1:15" s="117" customFormat="1" ht="18" customHeight="1">
      <c r="A4" s="29" t="s">
        <v>0</v>
      </c>
      <c r="B4" s="114"/>
      <c r="C4" s="114"/>
      <c r="D4" s="114"/>
      <c r="E4" s="114"/>
      <c r="F4" s="114"/>
      <c r="G4" s="115"/>
      <c r="H4" s="116"/>
      <c r="I4" s="116"/>
    </row>
    <row r="5" spans="1:15" s="117" customFormat="1" ht="18" customHeight="1">
      <c r="A5" s="29" t="s">
        <v>57</v>
      </c>
      <c r="B5" s="114"/>
      <c r="C5" s="114"/>
      <c r="D5" s="114"/>
      <c r="E5" s="114"/>
      <c r="F5" s="114"/>
      <c r="G5" s="115"/>
      <c r="H5" s="116"/>
      <c r="I5" s="116"/>
    </row>
    <row r="6" spans="1:15" s="117" customFormat="1" ht="18" customHeight="1">
      <c r="A6" s="29" t="s">
        <v>39</v>
      </c>
      <c r="B6" s="114"/>
      <c r="C6" s="114"/>
      <c r="D6" s="114"/>
      <c r="E6" s="114"/>
      <c r="F6" s="114"/>
      <c r="G6" s="115"/>
      <c r="H6" s="116"/>
      <c r="I6" s="116"/>
    </row>
    <row r="7" spans="1:15" s="117" customFormat="1" ht="18" customHeight="1">
      <c r="A7" s="26" t="s">
        <v>105</v>
      </c>
      <c r="B7" s="116"/>
      <c r="C7" s="116"/>
      <c r="D7" s="118"/>
      <c r="E7" s="118"/>
      <c r="F7" s="118"/>
      <c r="G7" s="116"/>
      <c r="H7" s="116"/>
      <c r="I7" s="116"/>
    </row>
    <row r="9" spans="1:15" ht="18" customHeight="1">
      <c r="A9" s="31" t="s">
        <v>42</v>
      </c>
      <c r="B9" s="32"/>
      <c r="C9" s="32"/>
      <c r="D9" s="32"/>
      <c r="E9" s="32"/>
      <c r="F9" s="32"/>
      <c r="G9" s="33"/>
      <c r="H9" s="28"/>
      <c r="I9" s="28"/>
    </row>
    <row r="10" spans="1:15" s="38" customFormat="1" ht="18" customHeight="1">
      <c r="A10" s="3"/>
      <c r="B10" s="34" t="s">
        <v>43</v>
      </c>
      <c r="C10" s="35"/>
      <c r="D10" s="34" t="s">
        <v>8</v>
      </c>
      <c r="E10" s="36"/>
      <c r="F10" s="34" t="s">
        <v>9</v>
      </c>
      <c r="G10" s="37"/>
      <c r="H10" s="34" t="s">
        <v>45</v>
      </c>
      <c r="I10" s="36"/>
    </row>
    <row r="11" spans="1:15" ht="18" customHeight="1">
      <c r="A11" s="39"/>
      <c r="B11" s="40" t="s">
        <v>11</v>
      </c>
      <c r="C11" s="41" t="s">
        <v>32</v>
      </c>
      <c r="D11" s="40" t="str">
        <f>B11</f>
        <v>MWh</v>
      </c>
      <c r="E11" s="41" t="s">
        <v>32</v>
      </c>
      <c r="F11" s="40" t="str">
        <f>D11</f>
        <v>MWh</v>
      </c>
      <c r="G11" s="41" t="s">
        <v>32</v>
      </c>
      <c r="H11" s="40" t="str">
        <f>F11</f>
        <v>MWh</v>
      </c>
      <c r="I11" s="41" t="s">
        <v>31</v>
      </c>
    </row>
    <row r="12" spans="1:15" ht="18" customHeight="1">
      <c r="A12" s="42" t="s">
        <v>13</v>
      </c>
      <c r="B12" s="72">
        <v>72547.104999999792</v>
      </c>
      <c r="C12" s="43">
        <f>IF(B12=0,0,B12/$B$14)</f>
        <v>0.39818946481238693</v>
      </c>
      <c r="D12" s="72">
        <v>110197.05067199965</v>
      </c>
      <c r="E12" s="43">
        <f>IF(D12=0,0,D12/$D$14)</f>
        <v>0.6553698588796375</v>
      </c>
      <c r="F12" s="72">
        <v>104214.47232799981</v>
      </c>
      <c r="G12" s="43">
        <f>IF(F12=0,0,F12/$F$14)</f>
        <v>0.93684220433453858</v>
      </c>
      <c r="H12" s="44">
        <f>IF(B12+D12+F12=0,0,B12+D12+F12)</f>
        <v>286958.62799999927</v>
      </c>
      <c r="I12" s="43">
        <f>IF(H12=0,0,H12/$H$14)</f>
        <v>0.6216912332069765</v>
      </c>
    </row>
    <row r="13" spans="1:15" ht="18" customHeight="1">
      <c r="A13" s="42" t="s">
        <v>15</v>
      </c>
      <c r="B13" s="73">
        <v>109645.322</v>
      </c>
      <c r="C13" s="43">
        <f>IF(B13=0,0,B13/$B$14)</f>
        <v>0.60181053518761307</v>
      </c>
      <c r="D13" s="73">
        <v>57947.774999999987</v>
      </c>
      <c r="E13" s="43">
        <f>IF(D13=0,0,D13/$D$14)</f>
        <v>0.3446301411203625</v>
      </c>
      <c r="F13" s="73">
        <v>7025.6830000000009</v>
      </c>
      <c r="G13" s="43">
        <f>IF(F13=0,0,F13/$F$14)</f>
        <v>6.3157795665461411E-2</v>
      </c>
      <c r="H13" s="110">
        <f>IF(B13+D13+F13=0,0,B13+D13+F13)</f>
        <v>174618.77999999997</v>
      </c>
      <c r="I13" s="43">
        <f>IF(H13=0,0,H13/$H$14)</f>
        <v>0.3783087667930235</v>
      </c>
    </row>
    <row r="14" spans="1:15" ht="18" customHeight="1">
      <c r="A14" s="42" t="s">
        <v>16</v>
      </c>
      <c r="B14" s="45">
        <f>SUM(B12:B13)</f>
        <v>182192.42699999979</v>
      </c>
      <c r="C14" s="46"/>
      <c r="D14" s="45">
        <f>SUM(D12:D13)</f>
        <v>168144.82567199963</v>
      </c>
      <c r="E14" s="46"/>
      <c r="F14" s="45">
        <f>SUM(F12:F13)</f>
        <v>111240.15532799982</v>
      </c>
      <c r="G14" s="46"/>
      <c r="H14" s="45">
        <f>IF(H12+H13=0,0,H12+H13)</f>
        <v>461577.40799999924</v>
      </c>
      <c r="I14" s="47"/>
    </row>
    <row r="15" spans="1:15" ht="18" customHeight="1">
      <c r="A15" s="104" t="str">
        <f>"As the above table shows, "&amp;TEXT(H12,"0,000")&amp; " MWh, or "&amp;TEXT(I12,"0.0%")&amp;" of UI's total load is served by electric suppliers"</f>
        <v>As the above table shows, 286,959 MWh, or 62.2% of UI's total load is served by electric suppliers</v>
      </c>
      <c r="H15" s="30"/>
      <c r="L15" s="109"/>
      <c r="M15" s="109"/>
      <c r="O15" s="109"/>
    </row>
    <row r="16" spans="1:15" ht="18" customHeight="1">
      <c r="A16" s="104" t="str">
        <f>"while "&amp;TEXT(H13,"0,000")&amp;" MHh, or "&amp;TEXT(I13,"0.0%")&amp;" of the load is provided under Standard Service or Last Resort service through UI."</f>
        <v>while 174,619 MHh, or 37.8% of the load is provided under Standard Service or Last Resort service through UI.</v>
      </c>
      <c r="B16" s="49"/>
      <c r="C16" s="50"/>
      <c r="D16" s="49"/>
      <c r="E16" s="50"/>
      <c r="F16" s="51"/>
      <c r="G16" s="52"/>
      <c r="H16" s="30"/>
    </row>
    <row r="17" spans="1:17" ht="14">
      <c r="G17" s="52"/>
      <c r="H17" s="30"/>
    </row>
    <row r="18" spans="1:17" ht="18" customHeight="1">
      <c r="A18" s="31" t="s">
        <v>41</v>
      </c>
      <c r="B18" s="32"/>
      <c r="C18" s="32"/>
      <c r="D18" s="32"/>
      <c r="E18" s="32"/>
      <c r="F18" s="32"/>
      <c r="G18" s="53"/>
      <c r="H18" s="27"/>
      <c r="I18" s="28"/>
    </row>
    <row r="19" spans="1:17" ht="18" customHeight="1">
      <c r="A19" s="42"/>
      <c r="B19" s="34" t="s">
        <v>43</v>
      </c>
      <c r="C19" s="54"/>
      <c r="D19" s="34" t="s">
        <v>8</v>
      </c>
      <c r="E19" s="55"/>
      <c r="F19" s="34" t="s">
        <v>9</v>
      </c>
      <c r="G19" s="37"/>
      <c r="H19" s="34" t="s">
        <v>45</v>
      </c>
      <c r="I19" s="36"/>
      <c r="O19" s="106"/>
    </row>
    <row r="20" spans="1:17" ht="18" customHeight="1">
      <c r="A20" s="39"/>
      <c r="B20" s="40" t="s">
        <v>22</v>
      </c>
      <c r="C20" s="41" t="s">
        <v>32</v>
      </c>
      <c r="D20" s="40" t="str">
        <f>B20</f>
        <v>Customers</v>
      </c>
      <c r="E20" s="41" t="s">
        <v>32</v>
      </c>
      <c r="F20" s="40" t="str">
        <f>D20</f>
        <v>Customers</v>
      </c>
      <c r="G20" s="41" t="s">
        <v>32</v>
      </c>
      <c r="H20" s="40" t="str">
        <f>F20</f>
        <v>Customers</v>
      </c>
      <c r="I20" s="41" t="s">
        <v>31</v>
      </c>
    </row>
    <row r="21" spans="1:17" ht="18" customHeight="1">
      <c r="A21" s="42" t="str">
        <f>A12</f>
        <v>Suppliers</v>
      </c>
      <c r="B21" s="72">
        <v>111707</v>
      </c>
      <c r="C21" s="43">
        <f>IF(B21=0,0,B21/$B$23)</f>
        <v>0.37535323667277093</v>
      </c>
      <c r="D21" s="72">
        <v>18912</v>
      </c>
      <c r="E21" s="56">
        <f>IF(D21=0,0,D21/$D$23)</f>
        <v>0.48901070486631848</v>
      </c>
      <c r="F21" s="72">
        <v>221</v>
      </c>
      <c r="G21" s="43">
        <f>IF(F21=0,0,F21/$F$23)</f>
        <v>0.9324894514767933</v>
      </c>
      <c r="H21" s="44">
        <f>IF(B21+D21+F21=0,0,B21+D21+F21)</f>
        <v>130840</v>
      </c>
      <c r="I21" s="43">
        <f>IF(H21=0,0,H21/$H$23)</f>
        <v>0.38880766442011672</v>
      </c>
      <c r="J21" s="57"/>
      <c r="M21" s="109"/>
    </row>
    <row r="22" spans="1:17" ht="18" customHeight="1">
      <c r="A22" s="42" t="str">
        <f>A13</f>
        <v>UI</v>
      </c>
      <c r="B22" s="73">
        <v>185898</v>
      </c>
      <c r="C22" s="43">
        <f>IF(B22=0,0,B22/$B$23)</f>
        <v>0.62464676332722902</v>
      </c>
      <c r="D22" s="73">
        <v>19762</v>
      </c>
      <c r="E22" s="56">
        <f>IF(D22=0,0,D22/$D$23)</f>
        <v>0.51098929513368152</v>
      </c>
      <c r="F22" s="73">
        <v>16</v>
      </c>
      <c r="G22" s="43">
        <f>IF(F22=0,0,F22/$F$23)</f>
        <v>6.7510548523206745E-2</v>
      </c>
      <c r="H22" s="73">
        <f>IF(B22+D22+F22=0,0,B22+D22+F22)</f>
        <v>205676</v>
      </c>
      <c r="I22" s="43">
        <f>IF(H22=0,0,H22/$H$23)</f>
        <v>0.61119233557988328</v>
      </c>
    </row>
    <row r="23" spans="1:17" ht="18" customHeight="1">
      <c r="A23" s="42" t="str">
        <f>A14</f>
        <v xml:space="preserve">     Total</v>
      </c>
      <c r="B23" s="45">
        <f>SUM(B21:B22)</f>
        <v>297605</v>
      </c>
      <c r="C23" s="58"/>
      <c r="D23" s="45">
        <f>SUM(D21:D22)</f>
        <v>38674</v>
      </c>
      <c r="E23" s="46"/>
      <c r="F23" s="45">
        <f>SUM(F21:F22)</f>
        <v>237</v>
      </c>
      <c r="G23" s="46"/>
      <c r="H23" s="45">
        <f>IF(H21+H22=0,0,H21+H22)</f>
        <v>336516</v>
      </c>
      <c r="I23" s="47"/>
      <c r="Q23" s="109"/>
    </row>
    <row r="24" spans="1:17" ht="18" customHeight="1">
      <c r="G24" s="52"/>
      <c r="H24" s="30"/>
    </row>
    <row r="25" spans="1:17" ht="18" customHeight="1">
      <c r="A25" s="104" t="str">
        <f>"As the above table shows, "&amp;TEXT(H21,"0,000")&amp; " of UI's total customers, or "&amp;TEXT(I21,"0.0%")&amp;" are served by electric suppliers"</f>
        <v>As the above table shows, 130,840 of UI's total customers, or 38.9% are served by electric suppliers</v>
      </c>
      <c r="G25" s="52"/>
      <c r="H25" s="30"/>
    </row>
    <row r="26" spans="1:17" ht="18" customHeight="1">
      <c r="A26" s="104" t="str">
        <f>"while "&amp;TEXT(H22,"0,000")&amp;" or "&amp;TEXT(I22,"0.0%")&amp;" of the customers continue to receive Standard Service or Last Resort service through UI."</f>
        <v>while 205,676 or 61.1% of the customers continue to receive Standard Service or Last Resort service through UI.</v>
      </c>
      <c r="B26" s="59"/>
      <c r="C26" s="59"/>
      <c r="D26" s="59"/>
      <c r="E26" s="59"/>
      <c r="F26" s="60"/>
      <c r="G26" s="61"/>
      <c r="H26" s="30"/>
    </row>
    <row r="27" spans="1:17" ht="18" customHeight="1">
      <c r="B27" s="30"/>
      <c r="C27" s="30"/>
      <c r="D27" s="61"/>
      <c r="E27" s="61"/>
      <c r="F27" s="62"/>
      <c r="G27" s="62"/>
      <c r="H27" s="30"/>
    </row>
    <row r="29" spans="1:17" ht="14">
      <c r="A29" s="69" t="s">
        <v>40</v>
      </c>
      <c r="I29" s="109"/>
    </row>
    <row r="30" spans="1:17" ht="13.5">
      <c r="A30" s="69" t="s">
        <v>44</v>
      </c>
    </row>
    <row r="31" spans="1:17" ht="13.5">
      <c r="A31" s="69" t="s">
        <v>79</v>
      </c>
    </row>
    <row r="32" spans="1:17" ht="12.75">
      <c r="A32" s="70" t="s">
        <v>30</v>
      </c>
    </row>
    <row r="33" spans="1:1" ht="12.75">
      <c r="A33" s="70" t="s">
        <v>36</v>
      </c>
    </row>
    <row r="36" spans="1:1">
      <c r="A36" s="106" t="s">
        <v>106</v>
      </c>
    </row>
    <row r="37" spans="1:1" ht="13">
      <c r="A37" s="109"/>
    </row>
  </sheetData>
  <phoneticPr fontId="0" type="noConversion"/>
  <printOptions horizontalCentered="1"/>
  <pageMargins left="0.75" right="0.5" top="1" bottom="0.75" header="0.5" footer="0"/>
  <pageSetup scale="76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showZeros="0" view="pageBreakPreview" topLeftCell="A3" zoomScaleNormal="100" zoomScaleSheetLayoutView="100" workbookViewId="0">
      <selection activeCell="B12" sqref="B12"/>
    </sheetView>
  </sheetViews>
  <sheetFormatPr defaultColWidth="9.1796875" defaultRowHeight="12.5"/>
  <cols>
    <col min="1" max="1" width="4.453125" style="1" customWidth="1"/>
    <col min="2" max="2" width="40.26953125" style="1" bestFit="1" customWidth="1"/>
    <col min="3" max="3" width="14.26953125" style="1" customWidth="1"/>
    <col min="4" max="4" width="13.7265625" style="1" customWidth="1"/>
    <col min="5" max="5" width="11.7265625" style="1" customWidth="1"/>
    <col min="6" max="6" width="16.81640625" style="1" customWidth="1"/>
    <col min="7" max="11" width="9.1796875" style="1"/>
    <col min="12" max="16384" width="9.1796875" style="3"/>
  </cols>
  <sheetData>
    <row r="1" spans="1:11" s="119" customFormat="1" ht="18" customHeight="1">
      <c r="A1" s="29" t="s">
        <v>2</v>
      </c>
      <c r="B1" s="116"/>
      <c r="C1" s="116"/>
      <c r="D1" s="116"/>
      <c r="E1" s="116"/>
      <c r="F1" s="116"/>
    </row>
    <row r="2" spans="1:11" s="119" customFormat="1" ht="18" customHeight="1">
      <c r="A2" s="29" t="s">
        <v>107</v>
      </c>
      <c r="B2" s="116"/>
      <c r="C2" s="116"/>
      <c r="D2" s="116"/>
      <c r="E2" s="116"/>
      <c r="F2" s="116"/>
    </row>
    <row r="3" spans="1:11" s="119" customFormat="1" ht="18" customHeight="1">
      <c r="A3" s="29"/>
      <c r="B3" s="116"/>
      <c r="C3" s="116"/>
      <c r="D3" s="116"/>
      <c r="E3" s="116"/>
      <c r="F3" s="116"/>
    </row>
    <row r="4" spans="1:11" s="10" customFormat="1" ht="18" customHeight="1">
      <c r="A4" s="15" t="str">
        <f>'Summary Load Customers '!A4</f>
        <v>The United Illuminating Company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>
      <c r="A5" s="15" t="s">
        <v>1</v>
      </c>
      <c r="B5" s="16"/>
      <c r="C5" s="16"/>
      <c r="D5" s="16"/>
      <c r="E5" s="16"/>
      <c r="F5" s="8"/>
      <c r="G5" s="9"/>
      <c r="H5" s="9"/>
      <c r="I5" s="9"/>
      <c r="J5" s="9"/>
      <c r="K5" s="9"/>
    </row>
    <row r="6" spans="1:11" s="10" customFormat="1" ht="18" customHeight="1">
      <c r="A6" s="11" t="str">
        <f>'Summary Load Customers '!A7</f>
        <v>Data as of March 31, 2015</v>
      </c>
      <c r="B6" s="16"/>
      <c r="C6" s="16"/>
      <c r="D6" s="16"/>
      <c r="E6" s="16"/>
      <c r="F6" s="17"/>
      <c r="G6" s="9"/>
      <c r="H6" s="9"/>
      <c r="I6" s="9"/>
      <c r="J6" s="9"/>
      <c r="K6" s="9"/>
    </row>
    <row r="7" spans="1:11" ht="9" customHeight="1">
      <c r="A7" s="18"/>
      <c r="B7" s="7"/>
      <c r="C7" s="19"/>
      <c r="D7" s="19"/>
      <c r="E7" s="13"/>
      <c r="F7" s="13"/>
    </row>
    <row r="8" spans="1:11" s="10" customFormat="1" ht="18" customHeight="1">
      <c r="A8" s="20"/>
      <c r="B8" s="21"/>
      <c r="C8" s="4" t="s">
        <v>3</v>
      </c>
      <c r="D8" s="14"/>
      <c r="E8" s="14"/>
      <c r="F8" s="22"/>
      <c r="G8" s="9"/>
      <c r="H8" s="9"/>
      <c r="I8" s="9"/>
      <c r="J8" s="9"/>
      <c r="K8" s="9"/>
    </row>
    <row r="9" spans="1:11" ht="26">
      <c r="A9" s="23"/>
      <c r="B9" s="5" t="s">
        <v>4</v>
      </c>
      <c r="C9" s="5" t="s">
        <v>5</v>
      </c>
      <c r="D9" s="5" t="s">
        <v>6</v>
      </c>
      <c r="E9" s="5" t="s">
        <v>7</v>
      </c>
      <c r="F9" s="5" t="s">
        <v>37</v>
      </c>
    </row>
    <row r="10" spans="1:11" ht="14.25" customHeight="1">
      <c r="A10" s="23">
        <v>1</v>
      </c>
      <c r="B10" s="24" t="s">
        <v>90</v>
      </c>
      <c r="C10" s="74">
        <v>1577</v>
      </c>
      <c r="D10" s="74">
        <v>464</v>
      </c>
      <c r="E10" s="111">
        <f t="shared" ref="E10:E59" si="0">IF(SUM(C10:D10)=0,0,SUM(C10:D10))</f>
        <v>2041</v>
      </c>
      <c r="F10" s="25">
        <f t="shared" ref="F10:F41" si="1">IF(E10=0,"",E10/$E$60)</f>
        <v>1.5599205136044023E-2</v>
      </c>
    </row>
    <row r="11" spans="1:11" ht="14.25" customHeight="1">
      <c r="A11" s="23">
        <v>2</v>
      </c>
      <c r="B11" s="24" t="s">
        <v>89</v>
      </c>
      <c r="C11" s="74">
        <v>1104</v>
      </c>
      <c r="D11" s="74">
        <v>816</v>
      </c>
      <c r="E11" s="111">
        <f t="shared" si="0"/>
        <v>1920</v>
      </c>
      <c r="F11" s="25">
        <f t="shared" si="1"/>
        <v>1.467441149495567E-2</v>
      </c>
    </row>
    <row r="12" spans="1:11" ht="14.25" customHeight="1">
      <c r="A12" s="23">
        <v>3</v>
      </c>
      <c r="B12" s="24" t="s">
        <v>83</v>
      </c>
      <c r="C12" s="74">
        <v>8920</v>
      </c>
      <c r="D12" s="74">
        <v>745</v>
      </c>
      <c r="E12" s="111">
        <f t="shared" si="0"/>
        <v>9665</v>
      </c>
      <c r="F12" s="25">
        <f t="shared" si="1"/>
        <v>7.3868847447263838E-2</v>
      </c>
    </row>
    <row r="13" spans="1:11" ht="14.25" customHeight="1">
      <c r="A13" s="23">
        <v>4</v>
      </c>
      <c r="B13" s="107" t="s">
        <v>95</v>
      </c>
      <c r="C13" s="74">
        <v>0</v>
      </c>
      <c r="D13" s="74">
        <v>0</v>
      </c>
      <c r="E13" s="111">
        <f t="shared" si="0"/>
        <v>0</v>
      </c>
      <c r="F13" s="25" t="str">
        <f t="shared" si="1"/>
        <v/>
      </c>
    </row>
    <row r="14" spans="1:11" ht="14.25" customHeight="1">
      <c r="A14" s="23">
        <v>5</v>
      </c>
      <c r="B14" s="24" t="s">
        <v>54</v>
      </c>
      <c r="C14" s="74">
        <v>1578</v>
      </c>
      <c r="D14" s="74">
        <v>59</v>
      </c>
      <c r="E14" s="111">
        <f t="shared" si="0"/>
        <v>1637</v>
      </c>
      <c r="F14" s="25">
        <f t="shared" si="1"/>
        <v>1.2511464383980434E-2</v>
      </c>
    </row>
    <row r="15" spans="1:11" ht="14.25" customHeight="1">
      <c r="A15" s="23">
        <v>6</v>
      </c>
      <c r="B15" s="24" t="s">
        <v>53</v>
      </c>
      <c r="C15" s="74">
        <v>0</v>
      </c>
      <c r="D15" s="74">
        <v>0</v>
      </c>
      <c r="E15" s="111">
        <f t="shared" si="0"/>
        <v>0</v>
      </c>
      <c r="F15" s="25" t="str">
        <f t="shared" si="1"/>
        <v/>
      </c>
    </row>
    <row r="16" spans="1:11" ht="14.25" customHeight="1">
      <c r="A16" s="23">
        <v>7</v>
      </c>
      <c r="B16" s="24" t="s">
        <v>10</v>
      </c>
      <c r="C16" s="74">
        <v>1909</v>
      </c>
      <c r="D16" s="74">
        <v>14</v>
      </c>
      <c r="E16" s="111">
        <f t="shared" si="0"/>
        <v>1923</v>
      </c>
      <c r="F16" s="25">
        <f t="shared" si="1"/>
        <v>1.4697340262916539E-2</v>
      </c>
    </row>
    <row r="17" spans="1:6" ht="14.25" customHeight="1">
      <c r="A17" s="23">
        <v>9</v>
      </c>
      <c r="B17" s="24" t="s">
        <v>12</v>
      </c>
      <c r="C17" s="74">
        <v>4951</v>
      </c>
      <c r="D17" s="74">
        <v>143</v>
      </c>
      <c r="E17" s="111">
        <f t="shared" si="0"/>
        <v>5094</v>
      </c>
      <c r="F17" s="25">
        <f t="shared" si="1"/>
        <v>3.8933047997554267E-2</v>
      </c>
    </row>
    <row r="18" spans="1:6" ht="14.25" customHeight="1">
      <c r="A18" s="23">
        <v>8</v>
      </c>
      <c r="B18" s="107" t="s">
        <v>85</v>
      </c>
      <c r="C18" s="74">
        <v>10320</v>
      </c>
      <c r="D18" s="74">
        <v>1090</v>
      </c>
      <c r="E18" s="111">
        <f t="shared" si="0"/>
        <v>11410</v>
      </c>
      <c r="F18" s="25">
        <f t="shared" si="1"/>
        <v>8.7205747477835521E-2</v>
      </c>
    </row>
    <row r="19" spans="1:6" ht="14.25" customHeight="1">
      <c r="A19" s="23">
        <v>10</v>
      </c>
      <c r="B19" s="24" t="s">
        <v>14</v>
      </c>
      <c r="C19" s="74">
        <v>301</v>
      </c>
      <c r="D19" s="74">
        <v>1407</v>
      </c>
      <c r="E19" s="111">
        <f t="shared" si="0"/>
        <v>1708</v>
      </c>
      <c r="F19" s="25">
        <f t="shared" si="1"/>
        <v>1.3054111892387648E-2</v>
      </c>
    </row>
    <row r="20" spans="1:6" ht="14.25" customHeight="1">
      <c r="A20" s="23">
        <v>11</v>
      </c>
      <c r="B20" s="24" t="s">
        <v>82</v>
      </c>
      <c r="C20" s="74">
        <v>380</v>
      </c>
      <c r="D20" s="74">
        <v>146</v>
      </c>
      <c r="E20" s="111">
        <f t="shared" si="0"/>
        <v>526</v>
      </c>
      <c r="F20" s="25">
        <f t="shared" si="1"/>
        <v>4.0201773158055638E-3</v>
      </c>
    </row>
    <row r="21" spans="1:6" ht="14.25" customHeight="1">
      <c r="A21" s="23">
        <v>12</v>
      </c>
      <c r="B21" s="107" t="s">
        <v>99</v>
      </c>
      <c r="C21" s="74">
        <v>25</v>
      </c>
      <c r="D21" s="74">
        <v>630</v>
      </c>
      <c r="E21" s="111">
        <f t="shared" si="0"/>
        <v>655</v>
      </c>
      <c r="F21" s="25">
        <f t="shared" si="1"/>
        <v>5.0061143381228985E-3</v>
      </c>
    </row>
    <row r="22" spans="1:6" ht="14.25" customHeight="1">
      <c r="A22" s="23">
        <v>13</v>
      </c>
      <c r="B22" s="107" t="s">
        <v>100</v>
      </c>
      <c r="C22" s="74">
        <v>14398</v>
      </c>
      <c r="D22" s="74">
        <v>2770</v>
      </c>
      <c r="E22" s="111">
        <f t="shared" si="0"/>
        <v>17168</v>
      </c>
      <c r="F22" s="25">
        <f t="shared" si="1"/>
        <v>0.13121369611739528</v>
      </c>
    </row>
    <row r="23" spans="1:6" ht="14.25" customHeight="1">
      <c r="A23" s="23">
        <v>14</v>
      </c>
      <c r="B23" s="75" t="s">
        <v>50</v>
      </c>
      <c r="C23" s="74">
        <v>1783</v>
      </c>
      <c r="D23" s="74">
        <v>191</v>
      </c>
      <c r="E23" s="111">
        <f t="shared" si="0"/>
        <v>1974</v>
      </c>
      <c r="F23" s="25">
        <f t="shared" si="1"/>
        <v>1.50871293182513E-2</v>
      </c>
    </row>
    <row r="24" spans="1:6" ht="14.25" customHeight="1">
      <c r="A24" s="23">
        <v>15</v>
      </c>
      <c r="B24" s="107" t="s">
        <v>92</v>
      </c>
      <c r="C24" s="74">
        <v>0</v>
      </c>
      <c r="D24" s="74">
        <v>0</v>
      </c>
      <c r="E24" s="111">
        <f t="shared" si="0"/>
        <v>0</v>
      </c>
      <c r="F24" s="25" t="str">
        <f t="shared" si="1"/>
        <v/>
      </c>
    </row>
    <row r="25" spans="1:6" ht="14.25" customHeight="1">
      <c r="A25" s="23">
        <v>16</v>
      </c>
      <c r="B25" s="75" t="s">
        <v>46</v>
      </c>
      <c r="C25" s="74">
        <v>2462</v>
      </c>
      <c r="D25" s="74">
        <v>333</v>
      </c>
      <c r="E25" s="111">
        <f t="shared" si="0"/>
        <v>2795</v>
      </c>
      <c r="F25" s="25">
        <f t="shared" si="1"/>
        <v>2.1361968816875573E-2</v>
      </c>
    </row>
    <row r="26" spans="1:6" ht="14.25" customHeight="1">
      <c r="A26" s="23">
        <v>17</v>
      </c>
      <c r="B26" s="24" t="s">
        <v>17</v>
      </c>
      <c r="C26" s="74">
        <v>245</v>
      </c>
      <c r="D26" s="74">
        <v>46</v>
      </c>
      <c r="E26" s="111">
        <f t="shared" si="0"/>
        <v>291</v>
      </c>
      <c r="F26" s="25">
        <f t="shared" si="1"/>
        <v>2.224090492204219E-3</v>
      </c>
    </row>
    <row r="27" spans="1:6" ht="14.25" customHeight="1">
      <c r="A27" s="23">
        <v>18</v>
      </c>
      <c r="B27" s="24" t="s">
        <v>61</v>
      </c>
      <c r="C27" s="74">
        <v>1565</v>
      </c>
      <c r="D27" s="74">
        <v>238</v>
      </c>
      <c r="E27" s="111">
        <f t="shared" si="0"/>
        <v>1803</v>
      </c>
      <c r="F27" s="25">
        <f t="shared" si="1"/>
        <v>1.378018954448181E-2</v>
      </c>
    </row>
    <row r="28" spans="1:6" ht="14.25" customHeight="1">
      <c r="A28" s="23">
        <v>19</v>
      </c>
      <c r="B28" s="24" t="s">
        <v>18</v>
      </c>
      <c r="C28" s="74">
        <v>0</v>
      </c>
      <c r="D28" s="74">
        <v>0</v>
      </c>
      <c r="E28" s="111">
        <f t="shared" si="0"/>
        <v>0</v>
      </c>
      <c r="F28" s="25" t="str">
        <f t="shared" si="1"/>
        <v/>
      </c>
    </row>
    <row r="29" spans="1:6" ht="14.25" customHeight="1">
      <c r="A29" s="23">
        <v>20</v>
      </c>
      <c r="B29" s="107" t="s">
        <v>103</v>
      </c>
      <c r="C29" s="74">
        <v>34</v>
      </c>
      <c r="D29" s="74">
        <v>95</v>
      </c>
      <c r="E29" s="111">
        <f t="shared" ref="E29" si="2">IF(SUM(C29:D29)=0,0,SUM(C29:D29))</f>
        <v>129</v>
      </c>
      <c r="F29" s="25">
        <f t="shared" si="1"/>
        <v>9.8593702231733406E-4</v>
      </c>
    </row>
    <row r="30" spans="1:6" ht="14.25" customHeight="1">
      <c r="A30" s="23">
        <v>21</v>
      </c>
      <c r="B30" s="24" t="s">
        <v>91</v>
      </c>
      <c r="C30" s="74">
        <v>1227</v>
      </c>
      <c r="D30" s="74">
        <v>11</v>
      </c>
      <c r="E30" s="111">
        <f t="shared" si="0"/>
        <v>1238</v>
      </c>
      <c r="F30" s="25">
        <f t="shared" si="1"/>
        <v>9.4619382451849587E-3</v>
      </c>
    </row>
    <row r="31" spans="1:6" ht="14.25" customHeight="1">
      <c r="A31" s="23">
        <v>22</v>
      </c>
      <c r="B31" s="24" t="s">
        <v>60</v>
      </c>
      <c r="C31" s="74">
        <v>9</v>
      </c>
      <c r="D31" s="74">
        <v>2</v>
      </c>
      <c r="E31" s="111">
        <f t="shared" si="0"/>
        <v>11</v>
      </c>
      <c r="F31" s="25">
        <f t="shared" si="1"/>
        <v>8.4072149189850202E-5</v>
      </c>
    </row>
    <row r="32" spans="1:6" ht="14.25" customHeight="1">
      <c r="A32" s="23">
        <v>23</v>
      </c>
      <c r="B32" s="24" t="s">
        <v>77</v>
      </c>
      <c r="C32" s="74">
        <v>1</v>
      </c>
      <c r="D32" s="74">
        <v>0</v>
      </c>
      <c r="E32" s="111">
        <f t="shared" si="0"/>
        <v>1</v>
      </c>
      <c r="F32" s="25">
        <f t="shared" si="1"/>
        <v>7.6429226536227446E-6</v>
      </c>
    </row>
    <row r="33" spans="1:6" ht="14.25" customHeight="1">
      <c r="A33" s="23">
        <v>24</v>
      </c>
      <c r="B33" s="107" t="s">
        <v>19</v>
      </c>
      <c r="C33" s="74">
        <v>265</v>
      </c>
      <c r="D33" s="74">
        <v>885</v>
      </c>
      <c r="E33" s="111">
        <f t="shared" si="0"/>
        <v>1150</v>
      </c>
      <c r="F33" s="25">
        <f t="shared" si="1"/>
        <v>8.7893610516661565E-3</v>
      </c>
    </row>
    <row r="34" spans="1:6" ht="14.25" customHeight="1">
      <c r="A34" s="23">
        <v>25</v>
      </c>
      <c r="B34" s="24" t="s">
        <v>20</v>
      </c>
      <c r="C34" s="74">
        <v>0</v>
      </c>
      <c r="D34" s="74">
        <v>0</v>
      </c>
      <c r="E34" s="111">
        <f t="shared" si="0"/>
        <v>0</v>
      </c>
      <c r="F34" s="25" t="str">
        <f t="shared" si="1"/>
        <v/>
      </c>
    </row>
    <row r="35" spans="1:6" ht="14.25" customHeight="1">
      <c r="A35" s="23">
        <v>26</v>
      </c>
      <c r="B35" s="24" t="s">
        <v>21</v>
      </c>
      <c r="C35" s="74">
        <v>7264</v>
      </c>
      <c r="D35" s="74">
        <v>964</v>
      </c>
      <c r="E35" s="111">
        <f t="shared" si="0"/>
        <v>8228</v>
      </c>
      <c r="F35" s="25">
        <f t="shared" si="1"/>
        <v>6.2885967594007955E-2</v>
      </c>
    </row>
    <row r="36" spans="1:6" ht="14.25" customHeight="1">
      <c r="A36" s="23">
        <v>27</v>
      </c>
      <c r="B36" s="107" t="s">
        <v>96</v>
      </c>
      <c r="C36" s="74">
        <v>2</v>
      </c>
      <c r="D36" s="74">
        <v>12</v>
      </c>
      <c r="E36" s="111">
        <f t="shared" si="0"/>
        <v>14</v>
      </c>
      <c r="F36" s="25">
        <f t="shared" si="1"/>
        <v>1.0700091715071843E-4</v>
      </c>
    </row>
    <row r="37" spans="1:6" ht="14.25" customHeight="1">
      <c r="A37" s="23">
        <v>28</v>
      </c>
      <c r="B37" s="24" t="s">
        <v>78</v>
      </c>
      <c r="C37" s="74">
        <v>0</v>
      </c>
      <c r="D37" s="74">
        <v>14</v>
      </c>
      <c r="E37" s="111">
        <f t="shared" si="0"/>
        <v>14</v>
      </c>
      <c r="F37" s="25">
        <f t="shared" si="1"/>
        <v>1.0700091715071843E-4</v>
      </c>
    </row>
    <row r="38" spans="1:6" ht="14.25" customHeight="1">
      <c r="A38" s="23">
        <v>29</v>
      </c>
      <c r="B38" s="107" t="s">
        <v>94</v>
      </c>
      <c r="C38" s="74">
        <v>223</v>
      </c>
      <c r="D38" s="74">
        <v>1183</v>
      </c>
      <c r="E38" s="111">
        <f t="shared" si="0"/>
        <v>1406</v>
      </c>
      <c r="F38" s="25">
        <f t="shared" si="1"/>
        <v>1.074594925099358E-2</v>
      </c>
    </row>
    <row r="39" spans="1:6" ht="14.25" customHeight="1">
      <c r="A39" s="23">
        <v>30</v>
      </c>
      <c r="B39" s="107" t="s">
        <v>93</v>
      </c>
      <c r="C39" s="74">
        <v>19</v>
      </c>
      <c r="D39" s="74">
        <v>2167</v>
      </c>
      <c r="E39" s="111">
        <f t="shared" si="0"/>
        <v>2186</v>
      </c>
      <c r="F39" s="25">
        <f t="shared" si="1"/>
        <v>1.670742892081932E-2</v>
      </c>
    </row>
    <row r="40" spans="1:6" ht="14.25" customHeight="1">
      <c r="A40" s="23">
        <v>31</v>
      </c>
      <c r="B40" s="24" t="s">
        <v>51</v>
      </c>
      <c r="C40" s="74">
        <v>9004</v>
      </c>
      <c r="D40" s="74">
        <v>388</v>
      </c>
      <c r="E40" s="111">
        <f t="shared" si="0"/>
        <v>9392</v>
      </c>
      <c r="F40" s="25">
        <f t="shared" si="1"/>
        <v>7.178232956282482E-2</v>
      </c>
    </row>
    <row r="41" spans="1:6" ht="14.25" customHeight="1">
      <c r="A41" s="23">
        <v>32</v>
      </c>
      <c r="B41" s="24" t="s">
        <v>59</v>
      </c>
      <c r="C41" s="74">
        <v>3046</v>
      </c>
      <c r="D41" s="74">
        <v>110</v>
      </c>
      <c r="E41" s="111">
        <f t="shared" si="0"/>
        <v>3156</v>
      </c>
      <c r="F41" s="25">
        <f t="shared" si="1"/>
        <v>2.4121063894833383E-2</v>
      </c>
    </row>
    <row r="42" spans="1:6" ht="14.25" customHeight="1">
      <c r="A42" s="23">
        <v>33</v>
      </c>
      <c r="B42" s="107" t="s">
        <v>97</v>
      </c>
      <c r="C42" s="74">
        <v>0</v>
      </c>
      <c r="D42" s="74">
        <v>0</v>
      </c>
      <c r="E42" s="111">
        <f t="shared" si="0"/>
        <v>0</v>
      </c>
      <c r="F42" s="25" t="str">
        <f t="shared" ref="F42:F59" si="3">IF(E42=0,"",E42/$E$60)</f>
        <v/>
      </c>
    </row>
    <row r="43" spans="1:6" ht="14.25" customHeight="1">
      <c r="A43" s="23">
        <v>34</v>
      </c>
      <c r="B43" s="107" t="s">
        <v>87</v>
      </c>
      <c r="C43" s="74">
        <v>718</v>
      </c>
      <c r="D43" s="74">
        <v>14</v>
      </c>
      <c r="E43" s="111">
        <f t="shared" si="0"/>
        <v>732</v>
      </c>
      <c r="F43" s="25">
        <f t="shared" si="3"/>
        <v>5.5946193824518492E-3</v>
      </c>
    </row>
    <row r="44" spans="1:6" ht="14.25" customHeight="1">
      <c r="A44" s="23">
        <v>35</v>
      </c>
      <c r="B44" s="24" t="s">
        <v>23</v>
      </c>
      <c r="C44" s="74">
        <v>9895</v>
      </c>
      <c r="D44" s="74">
        <v>1023</v>
      </c>
      <c r="E44" s="111">
        <f t="shared" si="0"/>
        <v>10918</v>
      </c>
      <c r="F44" s="25">
        <f t="shared" si="3"/>
        <v>8.3445429532253132E-2</v>
      </c>
    </row>
    <row r="45" spans="1:6" ht="14.25" customHeight="1">
      <c r="A45" s="23">
        <v>36</v>
      </c>
      <c r="B45" s="24" t="s">
        <v>56</v>
      </c>
      <c r="C45" s="74">
        <v>0</v>
      </c>
      <c r="D45" s="74">
        <v>0</v>
      </c>
      <c r="E45" s="111">
        <f t="shared" si="0"/>
        <v>0</v>
      </c>
      <c r="F45" s="25" t="str">
        <f t="shared" si="3"/>
        <v/>
      </c>
    </row>
    <row r="46" spans="1:6" ht="14.25" customHeight="1">
      <c r="A46" s="23">
        <v>37</v>
      </c>
      <c r="B46" s="107" t="s">
        <v>88</v>
      </c>
      <c r="C46" s="74">
        <v>5258</v>
      </c>
      <c r="D46" s="74">
        <v>780</v>
      </c>
      <c r="E46" s="111">
        <f t="shared" si="0"/>
        <v>6038</v>
      </c>
      <c r="F46" s="25">
        <f t="shared" si="3"/>
        <v>4.6147966982574139E-2</v>
      </c>
    </row>
    <row r="47" spans="1:6">
      <c r="A47" s="23">
        <v>38</v>
      </c>
      <c r="B47" s="77" t="s">
        <v>49</v>
      </c>
      <c r="C47" s="74">
        <v>0</v>
      </c>
      <c r="D47" s="74">
        <v>0</v>
      </c>
      <c r="E47" s="111">
        <f t="shared" si="0"/>
        <v>0</v>
      </c>
      <c r="F47" s="25" t="str">
        <f t="shared" si="3"/>
        <v/>
      </c>
    </row>
    <row r="48" spans="1:6">
      <c r="A48" s="23">
        <v>39</v>
      </c>
      <c r="B48" s="24" t="s">
        <v>55</v>
      </c>
      <c r="C48" s="74">
        <v>0</v>
      </c>
      <c r="D48" s="74">
        <v>0</v>
      </c>
      <c r="E48" s="111">
        <f t="shared" si="0"/>
        <v>0</v>
      </c>
      <c r="F48" s="25" t="str">
        <f t="shared" si="3"/>
        <v/>
      </c>
    </row>
    <row r="49" spans="1:6">
      <c r="A49" s="23">
        <v>40</v>
      </c>
      <c r="B49" s="24" t="s">
        <v>58</v>
      </c>
      <c r="C49" s="74">
        <v>4775</v>
      </c>
      <c r="D49" s="74">
        <v>334</v>
      </c>
      <c r="E49" s="111">
        <f t="shared" si="0"/>
        <v>5109</v>
      </c>
      <c r="F49" s="25">
        <f t="shared" si="3"/>
        <v>3.9047691837358608E-2</v>
      </c>
    </row>
    <row r="50" spans="1:6">
      <c r="A50" s="23">
        <v>41</v>
      </c>
      <c r="B50" s="24" t="s">
        <v>52</v>
      </c>
      <c r="C50" s="74">
        <v>2734</v>
      </c>
      <c r="D50" s="74">
        <v>263</v>
      </c>
      <c r="E50" s="111">
        <f t="shared" si="0"/>
        <v>2997</v>
      </c>
      <c r="F50" s="25">
        <f t="shared" si="3"/>
        <v>2.2905839192907368E-2</v>
      </c>
    </row>
    <row r="51" spans="1:6">
      <c r="A51" s="23">
        <v>42</v>
      </c>
      <c r="B51" s="107" t="s">
        <v>24</v>
      </c>
      <c r="C51" s="74">
        <v>4</v>
      </c>
      <c r="D51" s="74">
        <v>425</v>
      </c>
      <c r="E51" s="111">
        <f t="shared" si="0"/>
        <v>429</v>
      </c>
      <c r="F51" s="25">
        <f t="shared" si="3"/>
        <v>3.2788138184041576E-3</v>
      </c>
    </row>
    <row r="52" spans="1:6">
      <c r="A52" s="23">
        <v>43</v>
      </c>
      <c r="B52" s="24" t="s">
        <v>104</v>
      </c>
      <c r="C52" s="74">
        <v>3375</v>
      </c>
      <c r="D52" s="74">
        <v>116</v>
      </c>
      <c r="E52" s="111">
        <f t="shared" si="0"/>
        <v>3491</v>
      </c>
      <c r="F52" s="25">
        <f t="shared" si="3"/>
        <v>2.6681442983797005E-2</v>
      </c>
    </row>
    <row r="53" spans="1:6">
      <c r="A53" s="23">
        <v>44</v>
      </c>
      <c r="B53" s="24" t="s">
        <v>84</v>
      </c>
      <c r="C53" s="74">
        <v>0</v>
      </c>
      <c r="D53" s="74">
        <v>15</v>
      </c>
      <c r="E53" s="111">
        <f t="shared" si="0"/>
        <v>15</v>
      </c>
      <c r="F53" s="25">
        <f t="shared" si="3"/>
        <v>1.1464383980434117E-4</v>
      </c>
    </row>
    <row r="54" spans="1:6">
      <c r="A54" s="23">
        <v>45</v>
      </c>
      <c r="B54" s="24" t="s">
        <v>86</v>
      </c>
      <c r="C54" s="74">
        <v>3355</v>
      </c>
      <c r="D54" s="74">
        <v>214</v>
      </c>
      <c r="E54" s="111">
        <f t="shared" si="0"/>
        <v>3569</v>
      </c>
      <c r="F54" s="25">
        <f t="shared" si="3"/>
        <v>2.7277590950779577E-2</v>
      </c>
    </row>
    <row r="55" spans="1:6">
      <c r="A55" s="23">
        <v>46</v>
      </c>
      <c r="B55" s="24" t="s">
        <v>25</v>
      </c>
      <c r="C55" s="74">
        <v>2</v>
      </c>
      <c r="D55" s="74">
        <v>420</v>
      </c>
      <c r="E55" s="111">
        <f t="shared" si="0"/>
        <v>422</v>
      </c>
      <c r="F55" s="25">
        <f t="shared" si="3"/>
        <v>3.2253133598287983E-3</v>
      </c>
    </row>
    <row r="56" spans="1:6">
      <c r="A56" s="23">
        <v>47</v>
      </c>
      <c r="B56" s="24" t="s">
        <v>81</v>
      </c>
      <c r="C56" s="74">
        <v>0</v>
      </c>
      <c r="D56" s="74">
        <v>0</v>
      </c>
      <c r="E56" s="111">
        <f t="shared" si="0"/>
        <v>0</v>
      </c>
      <c r="F56" s="25" t="str">
        <f t="shared" si="3"/>
        <v/>
      </c>
    </row>
    <row r="57" spans="1:6">
      <c r="A57" s="23">
        <v>48</v>
      </c>
      <c r="B57" s="75" t="s">
        <v>48</v>
      </c>
      <c r="C57" s="74">
        <v>5833</v>
      </c>
      <c r="D57" s="74">
        <v>179</v>
      </c>
      <c r="E57" s="111">
        <f t="shared" si="0"/>
        <v>6012</v>
      </c>
      <c r="F57" s="25">
        <f t="shared" si="3"/>
        <v>4.5949250993579945E-2</v>
      </c>
    </row>
    <row r="58" spans="1:6">
      <c r="A58" s="23">
        <v>49</v>
      </c>
      <c r="B58" s="75" t="s">
        <v>47</v>
      </c>
      <c r="C58" s="74">
        <v>2226</v>
      </c>
      <c r="D58" s="74">
        <v>291</v>
      </c>
      <c r="E58" s="111">
        <f t="shared" si="0"/>
        <v>2517</v>
      </c>
      <c r="F58" s="25">
        <f t="shared" si="3"/>
        <v>1.923723631916845E-2</v>
      </c>
    </row>
    <row r="59" spans="1:6" ht="13" thickBot="1">
      <c r="A59" s="23">
        <v>50</v>
      </c>
      <c r="B59" s="105" t="s">
        <v>80</v>
      </c>
      <c r="C59" s="113">
        <v>920</v>
      </c>
      <c r="D59" s="113">
        <v>136</v>
      </c>
      <c r="E59" s="112">
        <f t="shared" si="0"/>
        <v>1056</v>
      </c>
      <c r="F59" s="76">
        <f t="shared" si="3"/>
        <v>8.0709263222256186E-3</v>
      </c>
    </row>
    <row r="60" spans="1:6" ht="13.5" thickTop="1">
      <c r="A60" s="12"/>
      <c r="B60" s="6" t="s">
        <v>26</v>
      </c>
      <c r="C60" s="71">
        <f>SUM(C10:C59)</f>
        <v>111707</v>
      </c>
      <c r="D60" s="71">
        <f>SUM(D10:D59)</f>
        <v>19133</v>
      </c>
      <c r="E60" s="71">
        <f>IF(SUM(E10:E59)=0,0,SUM(E10:E59))</f>
        <v>130840</v>
      </c>
      <c r="F60" s="78">
        <f>IF($E$60=0,0,E60/$E$60)</f>
        <v>1</v>
      </c>
    </row>
    <row r="61" spans="1:6">
      <c r="A61" s="2" t="s">
        <v>30</v>
      </c>
      <c r="B61" s="19"/>
      <c r="C61" s="19"/>
      <c r="D61" s="19"/>
      <c r="E61" s="19"/>
    </row>
    <row r="62" spans="1:6">
      <c r="A62" s="2" t="s">
        <v>34</v>
      </c>
      <c r="D62" s="19"/>
      <c r="E62" s="19"/>
    </row>
    <row r="63" spans="1:6">
      <c r="A63" s="2" t="s">
        <v>35</v>
      </c>
      <c r="C63" s="12"/>
      <c r="D63" s="12"/>
      <c r="E63" s="12"/>
    </row>
    <row r="64" spans="1:6">
      <c r="C64" s="12"/>
      <c r="D64" s="12"/>
      <c r="E64" s="12"/>
    </row>
    <row r="65" spans="2:2">
      <c r="B65" s="108" t="str">
        <f>'Summary Load Customers '!A36</f>
        <v>Dated 4/20/2015</v>
      </c>
    </row>
  </sheetData>
  <sortState ref="A8:F55">
    <sortCondition ref="B8:B55"/>
  </sortState>
  <phoneticPr fontId="0" type="noConversion"/>
  <printOptions horizontalCentered="1"/>
  <pageMargins left="0.75" right="0.5" top="0.5" bottom="0.25" header="0.5" footer="0"/>
  <pageSetup scale="80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view="pageBreakPreview" zoomScaleNormal="100" zoomScaleSheetLayoutView="100" zoomScalePageLayoutView="70" workbookViewId="0">
      <selection activeCell="F7" sqref="F7"/>
    </sheetView>
  </sheetViews>
  <sheetFormatPr defaultColWidth="9.1796875" defaultRowHeight="12.5"/>
  <cols>
    <col min="1" max="1" width="18.1796875" style="3" customWidth="1"/>
    <col min="2" max="2" width="14.26953125" style="3" customWidth="1"/>
    <col min="3" max="3" width="11.7265625" style="3" customWidth="1"/>
    <col min="4" max="4" width="14.26953125" style="3" customWidth="1"/>
    <col min="5" max="5" width="11.7265625" style="3" customWidth="1"/>
    <col min="6" max="6" width="14.26953125" style="3" customWidth="1"/>
    <col min="7" max="7" width="11.7265625" style="3" customWidth="1"/>
    <col min="8" max="8" width="7.7265625" style="3" customWidth="1"/>
    <col min="9" max="9" width="11.7265625" style="3" customWidth="1"/>
    <col min="10" max="16384" width="9.1796875" style="3"/>
  </cols>
  <sheetData>
    <row r="1" spans="1:9" s="119" customFormat="1" ht="18" customHeight="1">
      <c r="A1" s="29" t="s">
        <v>108</v>
      </c>
      <c r="B1" s="116"/>
      <c r="C1" s="116"/>
      <c r="D1" s="116"/>
      <c r="E1" s="116"/>
      <c r="F1" s="116"/>
      <c r="G1" s="116"/>
      <c r="H1" s="116"/>
    </row>
    <row r="2" spans="1:9" s="119" customFormat="1" ht="18" customHeight="1">
      <c r="A2" s="29" t="s">
        <v>109</v>
      </c>
      <c r="B2" s="116"/>
      <c r="C2" s="116"/>
      <c r="D2" s="116"/>
      <c r="E2" s="116"/>
      <c r="F2" s="116"/>
      <c r="G2" s="116"/>
      <c r="H2" s="116"/>
    </row>
    <row r="3" spans="1:9" s="119" customFormat="1" ht="18" customHeight="1">
      <c r="A3" s="29"/>
      <c r="B3" s="116"/>
      <c r="C3" s="116"/>
      <c r="D3" s="116"/>
      <c r="E3" s="116"/>
      <c r="F3" s="116"/>
    </row>
    <row r="4" spans="1:9" s="117" customFormat="1" ht="18" customHeight="1">
      <c r="A4" s="29" t="s">
        <v>0</v>
      </c>
      <c r="B4" s="114"/>
      <c r="C4" s="114"/>
      <c r="D4" s="114"/>
      <c r="E4" s="114"/>
      <c r="F4" s="114"/>
      <c r="G4" s="115"/>
      <c r="H4" s="116"/>
      <c r="I4" s="116"/>
    </row>
    <row r="5" spans="1:9" s="117" customFormat="1" ht="18" customHeight="1">
      <c r="A5" s="29" t="s">
        <v>76</v>
      </c>
      <c r="B5" s="114"/>
      <c r="C5" s="114"/>
      <c r="D5" s="114"/>
      <c r="E5" s="114"/>
      <c r="F5" s="114"/>
      <c r="G5" s="115"/>
      <c r="H5" s="116"/>
      <c r="I5" s="116"/>
    </row>
    <row r="6" spans="1:9" s="117" customFormat="1" ht="18" customHeight="1">
      <c r="A6" s="29" t="s">
        <v>75</v>
      </c>
      <c r="B6" s="114"/>
      <c r="C6" s="114"/>
      <c r="D6" s="114"/>
      <c r="E6" s="114"/>
      <c r="F6" s="114"/>
      <c r="G6" s="115"/>
      <c r="H6" s="116"/>
      <c r="I6" s="116"/>
    </row>
    <row r="7" spans="1:9" s="117" customFormat="1" ht="18" customHeight="1">
      <c r="A7" s="11" t="str">
        <f>'Summary Load Customers '!A7</f>
        <v>Data as of March 31, 2015</v>
      </c>
      <c r="B7" s="116"/>
      <c r="C7" s="116"/>
      <c r="D7" s="118"/>
      <c r="E7" s="118"/>
      <c r="F7" s="118"/>
      <c r="G7" s="116"/>
      <c r="H7" s="116"/>
      <c r="I7" s="116"/>
    </row>
    <row r="8" spans="1:9" ht="18" customHeight="1">
      <c r="B8" s="30"/>
      <c r="C8" s="30"/>
      <c r="D8" s="61"/>
      <c r="E8" s="61"/>
      <c r="F8" s="62"/>
      <c r="G8" s="62"/>
      <c r="H8" s="30"/>
    </row>
    <row r="9" spans="1:9" ht="18" customHeight="1">
      <c r="A9" s="63" t="s">
        <v>69</v>
      </c>
      <c r="B9" s="64"/>
      <c r="C9" s="64"/>
      <c r="D9" s="65"/>
      <c r="E9" s="65"/>
      <c r="F9" s="66"/>
      <c r="G9" s="66"/>
      <c r="H9" s="64"/>
      <c r="I9" s="67"/>
    </row>
    <row r="10" spans="1:9" ht="18" customHeight="1">
      <c r="B10" s="30"/>
      <c r="C10" s="30"/>
      <c r="D10" s="61"/>
      <c r="E10" s="61"/>
      <c r="F10" s="68"/>
      <c r="G10" s="68"/>
      <c r="H10" s="30"/>
    </row>
    <row r="11" spans="1:9" ht="18" customHeight="1">
      <c r="A11" s="31" t="s">
        <v>101</v>
      </c>
      <c r="B11" s="32"/>
      <c r="C11" s="32"/>
      <c r="D11" s="32"/>
      <c r="E11" s="32"/>
      <c r="F11" s="32"/>
      <c r="G11" s="53"/>
      <c r="H11" s="27"/>
      <c r="I11" s="28"/>
    </row>
    <row r="12" spans="1:9" ht="18" customHeight="1">
      <c r="A12" s="42"/>
      <c r="B12" s="34" t="s">
        <v>5</v>
      </c>
      <c r="C12" s="54"/>
      <c r="D12" s="34" t="s">
        <v>38</v>
      </c>
      <c r="E12" s="55"/>
      <c r="F12" s="34" t="s">
        <v>45</v>
      </c>
      <c r="G12" s="36"/>
    </row>
    <row r="13" spans="1:9" ht="18" customHeight="1">
      <c r="A13" s="39"/>
      <c r="B13" s="40" t="s">
        <v>22</v>
      </c>
      <c r="C13" s="41" t="s">
        <v>32</v>
      </c>
      <c r="D13" s="40" t="str">
        <f>B13</f>
        <v>Customers</v>
      </c>
      <c r="E13" s="41" t="s">
        <v>32</v>
      </c>
      <c r="F13" s="40" t="str">
        <f>B13</f>
        <v>Customers</v>
      </c>
      <c r="G13" s="41" t="s">
        <v>31</v>
      </c>
    </row>
    <row r="14" spans="1:9" ht="18" customHeight="1">
      <c r="A14" s="42" t="s">
        <v>71</v>
      </c>
      <c r="B14" s="45">
        <f>REC_programs_detail!B26</f>
        <v>4681</v>
      </c>
      <c r="C14" s="46">
        <f>IF(B14=0,0,B14/'Summary Load Customers '!$B$23)</f>
        <v>1.5728902404193477E-2</v>
      </c>
      <c r="D14" s="45">
        <f>REC_programs_detail!C26</f>
        <v>48</v>
      </c>
      <c r="E14" s="46">
        <f>IF(D14=0,0,D14/('Summary Load Customers '!$D$23+'Summary Load Customers '!$F$23))</f>
        <v>1.2335843334789647E-3</v>
      </c>
      <c r="F14" s="45">
        <f>B14+D14</f>
        <v>4729</v>
      </c>
      <c r="G14" s="46">
        <f>IF(F14=0,0,F14/'Summary Load Customers '!$H$23)</f>
        <v>1.4052823639886365E-2</v>
      </c>
    </row>
    <row r="15" spans="1:9" ht="15.75" customHeight="1">
      <c r="G15" s="52"/>
      <c r="H15" s="30"/>
    </row>
    <row r="16" spans="1:9" ht="15.75" customHeight="1">
      <c r="A16" s="104" t="str">
        <f>"As the above table shows, "&amp;TEXT(F14,"0,000")&amp;" of UI's customers, or "&amp;TEXT(G14,"0.0%")&amp;" are participating in the CTCleanEnergyOptions Program."</f>
        <v>As the above table shows, 4,729 of UI's customers, or 1.4% are participating in the CTCleanEnergyOptions Program.</v>
      </c>
      <c r="G16" s="52"/>
      <c r="H16" s="30"/>
    </row>
    <row r="17" spans="1:9" ht="15.75" customHeight="1">
      <c r="G17" s="52"/>
      <c r="H17" s="30"/>
    </row>
    <row r="18" spans="1:9" ht="18" customHeight="1">
      <c r="A18" s="31" t="s">
        <v>70</v>
      </c>
      <c r="B18" s="32"/>
      <c r="C18" s="32"/>
      <c r="D18" s="32"/>
      <c r="E18" s="32"/>
      <c r="F18" s="32"/>
      <c r="G18" s="53"/>
      <c r="H18" s="27"/>
      <c r="I18" s="28"/>
    </row>
    <row r="19" spans="1:9" ht="18" customHeight="1">
      <c r="A19" s="42"/>
      <c r="B19" s="34" t="s">
        <v>5</v>
      </c>
      <c r="C19" s="54"/>
      <c r="D19" s="34" t="s">
        <v>38</v>
      </c>
      <c r="E19" s="55"/>
      <c r="F19" s="34" t="s">
        <v>45</v>
      </c>
      <c r="G19" s="36"/>
    </row>
    <row r="20" spans="1:9" ht="18" customHeight="1">
      <c r="A20" s="39"/>
      <c r="B20" s="40" t="s">
        <v>22</v>
      </c>
      <c r="C20" s="41" t="s">
        <v>32</v>
      </c>
      <c r="D20" s="40" t="str">
        <f>B20</f>
        <v>Customers</v>
      </c>
      <c r="E20" s="41" t="s">
        <v>32</v>
      </c>
      <c r="F20" s="40" t="str">
        <f>B20</f>
        <v>Customers</v>
      </c>
      <c r="G20" s="41" t="s">
        <v>31</v>
      </c>
    </row>
    <row r="21" spans="1:9" ht="18" customHeight="1">
      <c r="A21" s="42" t="s">
        <v>72</v>
      </c>
      <c r="B21" s="45">
        <f>REC_programs_detail!B32</f>
        <v>847</v>
      </c>
      <c r="C21" s="46">
        <f>IF(B21=0,0,B21/'Summary Load Customers '!$B$23)</f>
        <v>2.8460543337645535E-3</v>
      </c>
      <c r="D21" s="45">
        <f>REC_programs_detail!C32</f>
        <v>65</v>
      </c>
      <c r="E21" s="46">
        <f>IF(D21=0,0,D21/('Summary Load Customers '!$D$23+'Summary Load Customers '!$F$23))</f>
        <v>1.6704787849194315E-3</v>
      </c>
      <c r="F21" s="45">
        <f>B21+D21</f>
        <v>912</v>
      </c>
      <c r="G21" s="46">
        <f>IF(F21=0,0,F21/'Summary Load Customers '!$H$23)</f>
        <v>2.7101237385443785E-3</v>
      </c>
    </row>
    <row r="22" spans="1:9" ht="18" customHeight="1">
      <c r="B22" s="51"/>
      <c r="C22" s="50"/>
      <c r="D22" s="51"/>
      <c r="E22" s="50"/>
      <c r="F22" s="51"/>
      <c r="G22" s="50"/>
      <c r="H22" s="51"/>
      <c r="I22" s="50"/>
    </row>
    <row r="23" spans="1:9" ht="18" customHeight="1">
      <c r="A23" s="104" t="str">
        <f>"As the above table shows, "&amp;TEXT(F21,"0,000")&amp;" of UI's customers, or "&amp;TEXT(G21,"0.0%")&amp;" are participating in the REC only program."</f>
        <v>As the above table shows, 0,912 of UI's customers, or 0.3% are participating in the REC only program.</v>
      </c>
      <c r="B23" s="51"/>
      <c r="C23" s="50"/>
      <c r="D23" s="51"/>
      <c r="E23" s="50"/>
      <c r="F23" s="51"/>
      <c r="G23" s="50"/>
      <c r="H23" s="51"/>
      <c r="I23" s="50"/>
    </row>
    <row r="24" spans="1:9" ht="14">
      <c r="A24" s="48"/>
    </row>
    <row r="25" spans="1:9" ht="14">
      <c r="A25" s="31" t="s">
        <v>74</v>
      </c>
      <c r="B25" s="32"/>
      <c r="C25" s="32"/>
      <c r="D25" s="32"/>
      <c r="E25" s="32"/>
      <c r="F25" s="32"/>
      <c r="G25" s="53"/>
      <c r="H25" s="27"/>
      <c r="I25" s="28"/>
    </row>
    <row r="26" spans="1:9" ht="14">
      <c r="A26" s="42"/>
      <c r="B26" s="34" t="s">
        <v>5</v>
      </c>
      <c r="C26" s="54"/>
      <c r="D26" s="34" t="s">
        <v>38</v>
      </c>
      <c r="E26" s="55"/>
      <c r="F26" s="34" t="s">
        <v>45</v>
      </c>
      <c r="G26" s="36"/>
    </row>
    <row r="27" spans="1:9" ht="14">
      <c r="A27" s="39"/>
      <c r="B27" s="40" t="s">
        <v>22</v>
      </c>
      <c r="C27" s="41" t="s">
        <v>32</v>
      </c>
      <c r="D27" s="40" t="str">
        <f>B27</f>
        <v>Customers</v>
      </c>
      <c r="E27" s="41" t="s">
        <v>32</v>
      </c>
      <c r="F27" s="40" t="str">
        <f>B27</f>
        <v>Customers</v>
      </c>
      <c r="G27" s="41" t="s">
        <v>31</v>
      </c>
    </row>
    <row r="28" spans="1:9" ht="14">
      <c r="A28" s="42" t="s">
        <v>73</v>
      </c>
      <c r="B28" s="45">
        <f>B14+B21</f>
        <v>5528</v>
      </c>
      <c r="C28" s="46">
        <f>IF(B28=0,0,B28/'Summary Load Customers '!$B$23)</f>
        <v>1.8574956737958032E-2</v>
      </c>
      <c r="D28" s="45">
        <f>D14+D21</f>
        <v>113</v>
      </c>
      <c r="E28" s="46">
        <f>IF(D28=0,0,D28/('Summary Load Customers '!$D$23+'Summary Load Customers '!$F$23))</f>
        <v>2.9040631183983963E-3</v>
      </c>
      <c r="F28" s="45">
        <f>B28+D28</f>
        <v>5641</v>
      </c>
      <c r="G28" s="46">
        <f>IF(F28=0,0,F28/'Summary Load Customers '!$H$23)</f>
        <v>1.6762947378430742E-2</v>
      </c>
    </row>
    <row r="29" spans="1:9" ht="14">
      <c r="G29" s="52"/>
      <c r="H29" s="30"/>
    </row>
    <row r="30" spans="1:9" ht="14">
      <c r="A30" s="104" t="str">
        <f>"As the above table shows, "&amp;TEXT(F28,"0,000")&amp;" of UI's customers, or "&amp;TEXT(G28,"0.0%")&amp;" are participating in the combined REC programs."</f>
        <v>As the above table shows, 5,641 of UI's customers, or 1.7% are participating in the combined REC programs.</v>
      </c>
      <c r="G30" s="52"/>
      <c r="H30" s="30"/>
    </row>
    <row r="32" spans="1:9" ht="13.5">
      <c r="A32" s="69" t="s">
        <v>44</v>
      </c>
    </row>
    <row r="33" spans="1:1" ht="13.5">
      <c r="A33" s="69"/>
    </row>
    <row r="34" spans="1:1" ht="13.5">
      <c r="A34" s="69" t="s">
        <v>102</v>
      </c>
    </row>
    <row r="35" spans="1:1">
      <c r="A35" s="70" t="s">
        <v>98</v>
      </c>
    </row>
    <row r="37" spans="1:1">
      <c r="A37" s="70" t="s">
        <v>30</v>
      </c>
    </row>
    <row r="39" spans="1:1">
      <c r="A39" s="3" t="str">
        <f>'Summary Load Customers '!A36</f>
        <v>Dated 4/20/2015</v>
      </c>
    </row>
  </sheetData>
  <phoneticPr fontId="10" type="noConversion"/>
  <printOptions horizontalCentered="1"/>
  <pageMargins left="0.75" right="0.5" top="1" bottom="1" header="0.5" footer="0.5"/>
  <pageSetup scale="96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Zeros="0" view="pageBreakPreview" zoomScaleNormal="100" zoomScaleSheetLayoutView="100" workbookViewId="0">
      <selection activeCell="B8" sqref="B8"/>
    </sheetView>
  </sheetViews>
  <sheetFormatPr defaultColWidth="9.1796875" defaultRowHeight="10"/>
  <cols>
    <col min="1" max="1" width="28" style="79" customWidth="1"/>
    <col min="2" max="3" width="19.1796875" style="79" customWidth="1"/>
    <col min="4" max="4" width="20.26953125" style="79" customWidth="1"/>
    <col min="5" max="5" width="7.1796875" style="79" customWidth="1"/>
    <col min="6" max="6" width="23.26953125" style="79" bestFit="1" customWidth="1"/>
    <col min="7" max="7" width="10.453125" style="79" customWidth="1"/>
    <col min="8" max="16384" width="9.1796875" style="79"/>
  </cols>
  <sheetData>
    <row r="1" spans="1:8" s="117" customFormat="1" ht="15" customHeight="1">
      <c r="A1" s="120" t="s">
        <v>2</v>
      </c>
      <c r="B1" s="120"/>
      <c r="C1" s="120"/>
      <c r="D1" s="120"/>
      <c r="E1" s="114"/>
      <c r="F1" s="114"/>
      <c r="G1" s="121"/>
    </row>
    <row r="2" spans="1:8" s="117" customFormat="1" ht="15" customHeight="1">
      <c r="A2" s="120" t="s">
        <v>107</v>
      </c>
      <c r="B2" s="120"/>
      <c r="C2" s="120"/>
      <c r="D2" s="120"/>
      <c r="E2" s="114"/>
      <c r="F2" s="114"/>
      <c r="G2" s="121"/>
    </row>
    <row r="3" spans="1:8" s="117" customFormat="1" ht="15" customHeight="1">
      <c r="A3" s="122"/>
      <c r="B3" s="122"/>
      <c r="C3" s="122"/>
      <c r="D3" s="122"/>
      <c r="E3" s="114"/>
      <c r="F3" s="114"/>
      <c r="G3" s="121"/>
    </row>
    <row r="4" spans="1:8" s="117" customFormat="1" ht="15" customHeight="1">
      <c r="A4" s="120" t="str">
        <f>'Summary Load Customers '!A4</f>
        <v>The United Illuminating Company</v>
      </c>
      <c r="B4" s="120"/>
      <c r="C4" s="120"/>
      <c r="D4" s="120"/>
      <c r="E4" s="114"/>
      <c r="F4" s="114"/>
      <c r="G4" s="121"/>
    </row>
    <row r="5" spans="1:8" s="117" customFormat="1" ht="15" customHeight="1">
      <c r="A5" s="120" t="s">
        <v>62</v>
      </c>
      <c r="B5" s="120"/>
      <c r="C5" s="120"/>
      <c r="D5" s="120"/>
      <c r="E5" s="114"/>
      <c r="F5" s="114"/>
      <c r="G5" s="121"/>
    </row>
    <row r="6" spans="1:8" s="117" customFormat="1" ht="15" customHeight="1">
      <c r="A6" s="120" t="str">
        <f>'Summary Load Customers '!A7</f>
        <v>Data as of March 31, 2015</v>
      </c>
      <c r="B6" s="120"/>
      <c r="C6" s="120"/>
      <c r="D6" s="120"/>
      <c r="E6" s="114"/>
      <c r="F6" s="114"/>
      <c r="G6" s="121"/>
    </row>
    <row r="7" spans="1:8" s="117" customFormat="1" ht="15" customHeight="1">
      <c r="A7" s="122"/>
      <c r="B7" s="122"/>
      <c r="C7" s="122"/>
      <c r="D7" s="122"/>
      <c r="E7" s="114"/>
      <c r="F7" s="114"/>
      <c r="G7" s="121"/>
    </row>
    <row r="8" spans="1:8" s="117" customFormat="1" ht="15" customHeight="1">
      <c r="A8" s="122"/>
      <c r="B8" s="122"/>
      <c r="C8" s="122"/>
      <c r="D8" s="122"/>
      <c r="E8" s="114"/>
      <c r="F8" s="114"/>
      <c r="G8" s="121"/>
    </row>
    <row r="9" spans="1:8">
      <c r="C9" s="80"/>
      <c r="D9" s="80"/>
      <c r="E9" s="80"/>
      <c r="F9" s="80"/>
      <c r="G9" s="80"/>
    </row>
    <row r="10" spans="1:8" s="86" customFormat="1" ht="21">
      <c r="A10" s="81" t="s">
        <v>64</v>
      </c>
      <c r="B10" s="82" t="s">
        <v>5</v>
      </c>
      <c r="C10" s="81" t="s">
        <v>6</v>
      </c>
      <c r="D10" s="81" t="s">
        <v>45</v>
      </c>
      <c r="E10" s="83"/>
      <c r="F10" s="83"/>
      <c r="G10" s="84"/>
      <c r="H10" s="85"/>
    </row>
    <row r="11" spans="1:8" ht="10.5">
      <c r="A11" s="87" t="s">
        <v>63</v>
      </c>
      <c r="B11" s="88"/>
      <c r="C11" s="89"/>
      <c r="D11" s="90">
        <f>IF(C11=0,0,C11)</f>
        <v>0</v>
      </c>
      <c r="E11" s="80"/>
      <c r="F11" s="80"/>
      <c r="G11" s="91"/>
      <c r="H11" s="80"/>
    </row>
    <row r="12" spans="1:8" ht="10.5">
      <c r="A12" s="87" t="s">
        <v>27</v>
      </c>
      <c r="B12" s="89">
        <v>173</v>
      </c>
      <c r="C12" s="89">
        <v>2</v>
      </c>
      <c r="D12" s="90">
        <f>SUM(B12:C12)</f>
        <v>175</v>
      </c>
      <c r="E12" s="92"/>
      <c r="F12" s="92"/>
      <c r="G12" s="91"/>
      <c r="H12" s="80"/>
    </row>
    <row r="13" spans="1:8" ht="10.5">
      <c r="A13" s="87" t="s">
        <v>28</v>
      </c>
      <c r="B13" s="89">
        <v>3784</v>
      </c>
      <c r="C13" s="89">
        <v>44</v>
      </c>
      <c r="D13" s="90">
        <f>SUM(B13:C13)</f>
        <v>3828</v>
      </c>
      <c r="E13" s="93"/>
      <c r="F13" s="94"/>
      <c r="G13" s="91"/>
      <c r="H13" s="80"/>
    </row>
    <row r="14" spans="1:8" ht="10.5">
      <c r="A14" s="95" t="s">
        <v>7</v>
      </c>
      <c r="B14" s="96">
        <f>IF(B12+B13=0,0,B12+B13)</f>
        <v>3957</v>
      </c>
      <c r="C14" s="96">
        <f>IF(SUM(C11:C13)=0,0,SUM(C11:C13))</f>
        <v>46</v>
      </c>
      <c r="D14" s="96">
        <f>IF(SUM(D11:D13)=0,0,SUM(D11:D13))</f>
        <v>4003</v>
      </c>
      <c r="E14" s="93"/>
      <c r="F14" s="94"/>
      <c r="G14" s="91"/>
      <c r="H14" s="80"/>
    </row>
    <row r="15" spans="1:8" ht="10.5">
      <c r="A15" s="80"/>
      <c r="B15" s="97"/>
      <c r="C15" s="97"/>
      <c r="D15" s="97"/>
      <c r="E15" s="93"/>
      <c r="F15" s="94"/>
      <c r="G15" s="98"/>
      <c r="H15" s="80"/>
    </row>
    <row r="16" spans="1:8" ht="21">
      <c r="A16" s="81" t="s">
        <v>67</v>
      </c>
      <c r="B16" s="81" t="s">
        <v>5</v>
      </c>
      <c r="C16" s="81" t="str">
        <f>C10</f>
        <v>Business</v>
      </c>
      <c r="D16" s="81" t="s">
        <v>45</v>
      </c>
      <c r="E16" s="99"/>
      <c r="F16" s="100"/>
      <c r="G16" s="98"/>
      <c r="H16" s="80"/>
    </row>
    <row r="17" spans="1:8" ht="10.5">
      <c r="A17" s="87" t="s">
        <v>63</v>
      </c>
      <c r="B17" s="88"/>
      <c r="C17" s="89"/>
      <c r="D17" s="90">
        <f>IF(C17=0,0,C17)</f>
        <v>0</v>
      </c>
      <c r="E17" s="80"/>
      <c r="F17" s="80"/>
      <c r="G17" s="98"/>
      <c r="H17" s="80"/>
    </row>
    <row r="18" spans="1:8" ht="10.5">
      <c r="A18" s="87" t="s">
        <v>27</v>
      </c>
      <c r="B18" s="89">
        <v>3</v>
      </c>
      <c r="C18" s="89">
        <v>0</v>
      </c>
      <c r="D18" s="90">
        <f>SUM(B18:C18)</f>
        <v>3</v>
      </c>
      <c r="E18" s="92"/>
      <c r="F18" s="92"/>
      <c r="G18" s="91"/>
      <c r="H18" s="80"/>
    </row>
    <row r="19" spans="1:8" ht="10.5">
      <c r="A19" s="87" t="s">
        <v>28</v>
      </c>
      <c r="B19" s="89">
        <v>721</v>
      </c>
      <c r="C19" s="89">
        <v>2</v>
      </c>
      <c r="D19" s="90">
        <f>SUM(B19:C19)</f>
        <v>723</v>
      </c>
      <c r="E19" s="93"/>
      <c r="F19" s="94"/>
      <c r="G19" s="91"/>
      <c r="H19" s="80"/>
    </row>
    <row r="20" spans="1:8" ht="10.5">
      <c r="A20" s="95" t="str">
        <f>A14</f>
        <v>Total</v>
      </c>
      <c r="B20" s="96">
        <f>IF(B18+B19=0,0,B18+B19)</f>
        <v>724</v>
      </c>
      <c r="C20" s="96">
        <f>IF(SUM(C17:C19)=0,0,SUM(C17:C19))</f>
        <v>2</v>
      </c>
      <c r="D20" s="96">
        <f>IF(SUM(D17:D19)=0,0,SUM(D17:D19))</f>
        <v>726</v>
      </c>
      <c r="E20" s="93"/>
      <c r="F20" s="94"/>
      <c r="G20" s="91"/>
      <c r="H20" s="80"/>
    </row>
    <row r="21" spans="1:8" ht="10.5">
      <c r="A21" s="80"/>
      <c r="B21" s="80"/>
      <c r="C21" s="80"/>
      <c r="D21" s="80"/>
      <c r="E21" s="93"/>
      <c r="F21" s="94"/>
      <c r="G21" s="98"/>
      <c r="H21" s="80"/>
    </row>
    <row r="22" spans="1:8" ht="21">
      <c r="A22" s="81" t="s">
        <v>68</v>
      </c>
      <c r="B22" s="81" t="s">
        <v>5</v>
      </c>
      <c r="C22" s="81" t="str">
        <f>C10</f>
        <v>Business</v>
      </c>
      <c r="D22" s="81" t="s">
        <v>45</v>
      </c>
      <c r="E22" s="99"/>
      <c r="F22" s="100"/>
      <c r="G22" s="98"/>
      <c r="H22" s="80"/>
    </row>
    <row r="23" spans="1:8" ht="10.5">
      <c r="A23" s="87" t="s">
        <v>63</v>
      </c>
      <c r="B23" s="88"/>
      <c r="C23" s="101">
        <f t="shared" ref="C23:D24" si="0">IF(C11+C17=0,0,C11+C17)</f>
        <v>0</v>
      </c>
      <c r="D23" s="90"/>
      <c r="E23" s="98"/>
      <c r="F23" s="98"/>
      <c r="G23" s="98"/>
      <c r="H23" s="80"/>
    </row>
    <row r="24" spans="1:8" ht="10.5">
      <c r="A24" s="87" t="s">
        <v>27</v>
      </c>
      <c r="B24" s="101">
        <f>IF(B12+B18=0,0,B12+B18)</f>
        <v>176</v>
      </c>
      <c r="C24" s="101">
        <f>IF(C12+C18=0,0,C12+C18)</f>
        <v>2</v>
      </c>
      <c r="D24" s="90">
        <f t="shared" si="0"/>
        <v>178</v>
      </c>
      <c r="E24" s="91"/>
      <c r="F24" s="98"/>
      <c r="G24" s="98"/>
      <c r="H24" s="80"/>
    </row>
    <row r="25" spans="1:8" ht="10.5">
      <c r="A25" s="87" t="s">
        <v>28</v>
      </c>
      <c r="B25" s="101">
        <f>IF(B13+B19=0,0,B13+B19)</f>
        <v>4505</v>
      </c>
      <c r="C25" s="101">
        <f>IF(C13+C19=0,0,C13+C19)</f>
        <v>46</v>
      </c>
      <c r="D25" s="90">
        <f>IF(D13+D19=0,0,D13+D19)</f>
        <v>4551</v>
      </c>
      <c r="E25" s="80"/>
      <c r="F25" s="98"/>
      <c r="G25" s="98"/>
      <c r="H25" s="80"/>
    </row>
    <row r="26" spans="1:8" ht="10.5">
      <c r="A26" s="95" t="str">
        <f>A14</f>
        <v>Total</v>
      </c>
      <c r="B26" s="96">
        <f>IF(B24+B25=0,0,B24+B25)</f>
        <v>4681</v>
      </c>
      <c r="C26" s="96">
        <f>IF(SUM(C23:C25)=0,0,SUM(C23:C25))</f>
        <v>48</v>
      </c>
      <c r="D26" s="96">
        <f>SUM(D23:D25)</f>
        <v>4729</v>
      </c>
      <c r="E26" s="80"/>
      <c r="F26" s="98"/>
      <c r="G26" s="98"/>
      <c r="H26" s="80"/>
    </row>
    <row r="27" spans="1:8" ht="10.5">
      <c r="B27" s="80"/>
      <c r="C27" s="80"/>
      <c r="E27" s="80"/>
      <c r="F27" s="98"/>
      <c r="G27" s="98"/>
      <c r="H27" s="80"/>
    </row>
    <row r="28" spans="1:8" ht="21">
      <c r="A28" s="81" t="s">
        <v>65</v>
      </c>
      <c r="B28" s="81" t="s">
        <v>5</v>
      </c>
      <c r="C28" s="81" t="s">
        <v>6</v>
      </c>
      <c r="D28" s="81" t="s">
        <v>45</v>
      </c>
    </row>
    <row r="29" spans="1:8">
      <c r="A29" s="87" t="s">
        <v>63</v>
      </c>
      <c r="B29" s="88"/>
      <c r="C29" s="101">
        <f>IF(C17+C23=0,0,C17+C23)</f>
        <v>0</v>
      </c>
      <c r="D29" s="90">
        <f>IF(C29=0,0,C29)</f>
        <v>0</v>
      </c>
    </row>
    <row r="30" spans="1:8">
      <c r="A30" s="87" t="s">
        <v>27</v>
      </c>
      <c r="B30" s="89">
        <v>232</v>
      </c>
      <c r="C30" s="89">
        <v>11</v>
      </c>
      <c r="D30" s="90">
        <f>SUM(B30:C30)</f>
        <v>243</v>
      </c>
    </row>
    <row r="31" spans="1:8">
      <c r="A31" s="87" t="s">
        <v>28</v>
      </c>
      <c r="B31" s="89">
        <v>615</v>
      </c>
      <c r="C31" s="89">
        <v>54</v>
      </c>
      <c r="D31" s="90">
        <f>SUM(B31:C31)</f>
        <v>669</v>
      </c>
    </row>
    <row r="32" spans="1:8" ht="10.5">
      <c r="A32" s="95" t="str">
        <f>A26</f>
        <v>Total</v>
      </c>
      <c r="B32" s="96">
        <f>IF(B30+B31=0,0,B30+B31)</f>
        <v>847</v>
      </c>
      <c r="C32" s="96">
        <f>IF(SUM(C29:C31)=0,0,SUM(C29:C31))</f>
        <v>65</v>
      </c>
      <c r="D32" s="96">
        <f>IF(SUM(D29:D31)=0,0,SUM(D29:D31))</f>
        <v>912</v>
      </c>
    </row>
    <row r="34" spans="1:7" ht="10.5">
      <c r="A34" s="81" t="s">
        <v>66</v>
      </c>
      <c r="B34" s="81" t="s">
        <v>5</v>
      </c>
      <c r="C34" s="81" t="str">
        <f>C22</f>
        <v>Business</v>
      </c>
      <c r="D34" s="81" t="s">
        <v>45</v>
      </c>
    </row>
    <row r="35" spans="1:7">
      <c r="A35" s="87" t="s">
        <v>63</v>
      </c>
      <c r="B35" s="88"/>
      <c r="C35" s="101">
        <f t="shared" ref="C35:D37" si="1">C23+C29</f>
        <v>0</v>
      </c>
      <c r="D35" s="90">
        <f t="shared" si="1"/>
        <v>0</v>
      </c>
    </row>
    <row r="36" spans="1:7">
      <c r="A36" s="87" t="s">
        <v>27</v>
      </c>
      <c r="B36" s="101">
        <f>B24+B30</f>
        <v>408</v>
      </c>
      <c r="C36" s="101">
        <f t="shared" si="1"/>
        <v>13</v>
      </c>
      <c r="D36" s="90">
        <f t="shared" si="1"/>
        <v>421</v>
      </c>
      <c r="E36" s="80"/>
      <c r="F36" s="80"/>
      <c r="G36" s="80"/>
    </row>
    <row r="37" spans="1:7">
      <c r="A37" s="87" t="s">
        <v>28</v>
      </c>
      <c r="B37" s="101">
        <f>B25+B31</f>
        <v>5120</v>
      </c>
      <c r="C37" s="101">
        <f t="shared" si="1"/>
        <v>100</v>
      </c>
      <c r="D37" s="90">
        <f t="shared" si="1"/>
        <v>5220</v>
      </c>
    </row>
    <row r="38" spans="1:7" ht="10.5">
      <c r="A38" s="95" t="str">
        <f>A32</f>
        <v>Total</v>
      </c>
      <c r="B38" s="96">
        <f>IF(B36+B37=0,0,B36+B37)</f>
        <v>5528</v>
      </c>
      <c r="C38" s="96">
        <f>IF(SUM(C35:C37)=0,0,SUM(C35:C37))</f>
        <v>113</v>
      </c>
      <c r="D38" s="96">
        <f>SUM(D35:D37)</f>
        <v>5641</v>
      </c>
    </row>
    <row r="40" spans="1:7">
      <c r="A40" s="102" t="str">
        <f>"In summary, "&amp;TEXT($D$26,"0,000")&amp; " of UI's customers are participating in the CTCleanEnergyOptions Program"</f>
        <v>In summary, 4,729 of UI's customers are participating in the CTCleanEnergyOptions Program</v>
      </c>
    </row>
    <row r="41" spans="1:7">
      <c r="A41" s="102" t="str">
        <f>"In summary, "&amp;TEXT($D$32,"000")&amp; " of UI's customers are participating in RECs only with Sterling Planet"</f>
        <v>In summary, 912 of UI's customers are participating in RECs only with Sterling Planet</v>
      </c>
    </row>
    <row r="42" spans="1:7">
      <c r="A42" s="102" t="str">
        <f>"In summary, "&amp;TEXT($D$38,"0,000")&amp; " of UI's customers are participating in all REC programs"</f>
        <v>In summary, 5,641 of UI's customers are participating in all REC programs</v>
      </c>
    </row>
    <row r="44" spans="1:7">
      <c r="A44" s="103" t="s">
        <v>33</v>
      </c>
    </row>
    <row r="45" spans="1:7">
      <c r="A45" s="80" t="s">
        <v>29</v>
      </c>
    </row>
    <row r="47" spans="1:7">
      <c r="A47" s="79" t="str">
        <f>'Summary Load Customers '!A36</f>
        <v>Dated 4/20/2015</v>
      </c>
    </row>
  </sheetData>
  <mergeCells count="5">
    <mergeCell ref="A4:D4"/>
    <mergeCell ref="A5:D5"/>
    <mergeCell ref="A6:D6"/>
    <mergeCell ref="A1:D1"/>
    <mergeCell ref="A2:D2"/>
  </mergeCells>
  <phoneticPr fontId="10" type="noConversion"/>
  <printOptions horizontalCentered="1"/>
  <pageMargins left="0.75" right="0.5" top="1" bottom="0.5" header="0.5" footer="0"/>
  <pageSetup orientation="portrait" r:id="rId1"/>
  <headerFooter alignWithMargins="0">
    <oddHeader xml:space="preserve">&amp;RPage 4 of 4
</oddHeader>
  </headerFooter>
  <ignoredErrors>
    <ignoredError sqref="C23 C29 C35 C36:C3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 Load Customers </vt:lpstr>
      <vt:lpstr>Suppliers</vt:lpstr>
      <vt:lpstr>Summary REC Customers</vt:lpstr>
      <vt:lpstr>REC_programs_detail</vt:lpstr>
      <vt:lpstr>Sheet1</vt:lpstr>
      <vt:lpstr>REC_programs_detail!Print_Area</vt:lpstr>
      <vt:lpstr>'Summary Load Customers '!Print_Area</vt:lpstr>
      <vt:lpstr>'Summary REC Customers'!Print_Area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Eileen Sheehan</cp:lastModifiedBy>
  <cp:lastPrinted>2015-04-20T15:29:14Z</cp:lastPrinted>
  <dcterms:created xsi:type="dcterms:W3CDTF">2009-03-17T13:14:28Z</dcterms:created>
  <dcterms:modified xsi:type="dcterms:W3CDTF">2015-04-20T15:29:15Z</dcterms:modified>
</cp:coreProperties>
</file>