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830" windowWidth="23070" windowHeight="4875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  <sheet name="Sheet1" sheetId="9" r:id="rId5"/>
  </sheet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 concurrentCalc="0"/>
</workbook>
</file>

<file path=xl/calcChain.xml><?xml version="1.0" encoding="utf-8"?>
<calcChain xmlns="http://schemas.openxmlformats.org/spreadsheetml/2006/main">
  <c r="D60" i="6" l="1"/>
  <c r="E12" i="6"/>
  <c r="F12" i="6"/>
  <c r="E13" i="6"/>
  <c r="C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1" i="6"/>
  <c r="E10" i="6"/>
  <c r="E9" i="6"/>
  <c r="E60" i="6"/>
  <c r="F13" i="6"/>
  <c r="F13" i="7"/>
  <c r="A5" i="5"/>
  <c r="C22" i="5"/>
  <c r="B22" i="5"/>
  <c r="C21" i="5"/>
  <c r="B21" i="5"/>
  <c r="H12" i="7"/>
  <c r="F15" i="6"/>
  <c r="F42" i="6"/>
  <c r="F47" i="6"/>
  <c r="F56" i="6"/>
  <c r="B34" i="5"/>
  <c r="C34" i="5"/>
  <c r="B33" i="5"/>
  <c r="C33" i="5"/>
  <c r="A6" i="8"/>
  <c r="B29" i="5"/>
  <c r="B20" i="8"/>
  <c r="F26" i="8"/>
  <c r="F19" i="8"/>
  <c r="F12" i="8"/>
  <c r="A38" i="8"/>
  <c r="D8" i="5"/>
  <c r="D14" i="5"/>
  <c r="C20" i="5"/>
  <c r="C32" i="5"/>
  <c r="D9" i="5"/>
  <c r="D15" i="5"/>
  <c r="D27" i="5"/>
  <c r="D10" i="5"/>
  <c r="D16" i="5"/>
  <c r="D28" i="5"/>
  <c r="H20" i="7"/>
  <c r="H21" i="7"/>
  <c r="D22" i="7"/>
  <c r="E21" i="7"/>
  <c r="F22" i="7"/>
  <c r="G21" i="7"/>
  <c r="B22" i="7"/>
  <c r="C20" i="7"/>
  <c r="D26" i="8"/>
  <c r="D19" i="8"/>
  <c r="D12" i="8"/>
  <c r="A23" i="5"/>
  <c r="A29" i="5"/>
  <c r="A35" i="5"/>
  <c r="C19" i="5"/>
  <c r="C31" i="5"/>
  <c r="A44" i="5"/>
  <c r="B65" i="6"/>
  <c r="H11" i="7"/>
  <c r="A1" i="6"/>
  <c r="A1" i="5"/>
  <c r="C17" i="5"/>
  <c r="C11" i="5"/>
  <c r="B11" i="5"/>
  <c r="B17" i="5"/>
  <c r="A5" i="6"/>
  <c r="A22" i="7"/>
  <c r="A21" i="7"/>
  <c r="D10" i="7"/>
  <c r="F10" i="7"/>
  <c r="H10" i="7"/>
  <c r="B13" i="7"/>
  <c r="C11" i="7"/>
  <c r="D13" i="7"/>
  <c r="E12" i="7"/>
  <c r="G12" i="7"/>
  <c r="D19" i="7"/>
  <c r="F19" i="7"/>
  <c r="H19" i="7"/>
  <c r="A20" i="7"/>
  <c r="A17" i="5"/>
  <c r="C13" i="5"/>
  <c r="C26" i="5"/>
  <c r="D26" i="5"/>
  <c r="C29" i="5"/>
  <c r="D20" i="8"/>
  <c r="D22" i="5"/>
  <c r="D34" i="5"/>
  <c r="D21" i="5"/>
  <c r="D33" i="5"/>
  <c r="F20" i="8"/>
  <c r="E20" i="7"/>
  <c r="C12" i="7"/>
  <c r="G20" i="7"/>
  <c r="D29" i="5"/>
  <c r="A38" i="5"/>
  <c r="G11" i="7"/>
  <c r="H13" i="7"/>
  <c r="I11" i="7"/>
  <c r="A14" i="7"/>
  <c r="E20" i="8"/>
  <c r="H22" i="7"/>
  <c r="I21" i="7"/>
  <c r="A25" i="7"/>
  <c r="C21" i="7"/>
  <c r="D17" i="5"/>
  <c r="C35" i="5"/>
  <c r="D11" i="5"/>
  <c r="B23" i="5"/>
  <c r="B13" i="8"/>
  <c r="C13" i="8"/>
  <c r="B35" i="5"/>
  <c r="C20" i="8"/>
  <c r="D32" i="5"/>
  <c r="E11" i="7"/>
  <c r="C23" i="5"/>
  <c r="D13" i="8"/>
  <c r="F45" i="6"/>
  <c r="F34" i="6"/>
  <c r="F51" i="6"/>
  <c r="F29" i="6"/>
  <c r="F11" i="6"/>
  <c r="F14" i="6"/>
  <c r="F16" i="6"/>
  <c r="F18" i="6"/>
  <c r="F20" i="6"/>
  <c r="F22" i="6"/>
  <c r="F24" i="6"/>
  <c r="F26" i="6"/>
  <c r="F28" i="6"/>
  <c r="F31" i="6"/>
  <c r="F33" i="6"/>
  <c r="F35" i="6"/>
  <c r="F37" i="6"/>
  <c r="F39" i="6"/>
  <c r="F41" i="6"/>
  <c r="F43" i="6"/>
  <c r="F49" i="6"/>
  <c r="F52" i="6"/>
  <c r="F54" i="6"/>
  <c r="F58" i="6"/>
  <c r="F53" i="6"/>
  <c r="F59" i="6"/>
  <c r="F10" i="6"/>
  <c r="F17" i="6"/>
  <c r="F19" i="6"/>
  <c r="F21" i="6"/>
  <c r="F23" i="6"/>
  <c r="F25" i="6"/>
  <c r="F27" i="6"/>
  <c r="F30" i="6"/>
  <c r="F32" i="6"/>
  <c r="F36" i="6"/>
  <c r="F38" i="6"/>
  <c r="F40" i="6"/>
  <c r="F44" i="6"/>
  <c r="F46" i="6"/>
  <c r="F48" i="6"/>
  <c r="F50" i="6"/>
  <c r="F55" i="6"/>
  <c r="F57" i="6"/>
  <c r="F13" i="8"/>
  <c r="G13" i="8"/>
  <c r="A15" i="8"/>
  <c r="B27" i="8"/>
  <c r="C27" i="8"/>
  <c r="I12" i="7"/>
  <c r="A15" i="7"/>
  <c r="I20" i="7"/>
  <c r="A24" i="7"/>
  <c r="D35" i="5"/>
  <c r="A39" i="5"/>
  <c r="F9" i="6"/>
  <c r="F60" i="6"/>
  <c r="D23" i="5"/>
  <c r="A37" i="5"/>
  <c r="G20" i="8"/>
  <c r="A22" i="8"/>
  <c r="E13" i="8"/>
  <c r="D27" i="8"/>
  <c r="E27" i="8"/>
  <c r="F27" i="8"/>
  <c r="G27" i="8"/>
  <c r="A29" i="8"/>
</calcChain>
</file>

<file path=xl/sharedStrings.xml><?xml version="1.0" encoding="utf-8"?>
<sst xmlns="http://schemas.openxmlformats.org/spreadsheetml/2006/main" count="174" uniqueCount="109">
  <si>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</si>
  <si>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</si>
  <si>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</si>
  <si>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</si>
  <si>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</si>
  <si>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</si>
  <si>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</si>
  <si>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</si>
  <si>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</si>
  <si>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</si>
  <si>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</si>
  <si>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</si>
  <si>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</si>
  <si>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</si>
  <si>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</si>
  <si>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</si>
  <si>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</si>
  <si>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</si>
  <si>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</si>
  <si>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</si>
  <si>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</si>
  <si>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</si>
  <si>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</si>
  <si>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</si>
  <si>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Suez Energy Resources NA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</si>
  <si>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</si>
  <si>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</si>
  <si>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</si>
  <si>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</si>
  <si>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</si>
  <si>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</si>
  <si>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</si>
  <si>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</si>
  <si>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</si>
  <si>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</si>
  <si>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</si>
  <si>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</si>
  <si>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</si>
  <si>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</si>
  <si>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</si>
  <si>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</si>
  <si>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</si>
  <si>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</si>
  <si>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</si>
  <si>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</si>
  <si>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</si>
  <si>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</si>
  <si>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</si>
  <si>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</si>
  <si>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</si>
  <si>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</si>
  <si>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</si>
  <si>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</si>
  <si>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</si>
  <si>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</si>
  <si>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</si>
  <si>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</si>
  <si>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</si>
  <si>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</si>
  <si>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</si>
  <si>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</si>
  <si>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</si>
  <si>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</si>
  <si>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</si>
  <si>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</si>
  <si>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</si>
  <si>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</si>
  <si>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</si>
  <si>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</si>
  <si>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</si>
  <si>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</si>
  <si>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</si>
  <si>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</si>
  <si>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</si>
  <si>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</si>
  <si>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</si>
  <si>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</si>
  <si>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</si>
  <si>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</si>
  <si>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</si>
  <si>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</si>
  <si>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</si>
  <si>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CT Gas &amp; Electric</t>
  </si>
  <si>
    <t>Ambit Energy</t>
  </si>
  <si>
    <t>Texas Retail</t>
  </si>
  <si>
    <t>Constellation (F/K/A MX Energy)</t>
  </si>
  <si>
    <r>
      <t xml:space="preserve">Town Square Energy </t>
    </r>
    <r>
      <rPr>
        <sz val="8"/>
        <rFont val="Arial"/>
        <family val="2"/>
      </rPr>
      <t>(F/K/A Community Power)</t>
    </r>
  </si>
  <si>
    <t>Perigee Energy</t>
  </si>
  <si>
    <t>Reliant Energy</t>
  </si>
  <si>
    <t>Aequitas Energy</t>
  </si>
  <si>
    <t>Abest Power</t>
  </si>
  <si>
    <t>Hiko Energy</t>
  </si>
  <si>
    <t>Dominion Energy Solutions</t>
  </si>
  <si>
    <t>Noble ((F/K/A Sempra Energy Solutions)</t>
  </si>
  <si>
    <t>Nextera (F/K/A Gexa Energy Connecticut, LLC)</t>
  </si>
  <si>
    <t>Blue Pilot Energy</t>
  </si>
  <si>
    <t>Mega Energy</t>
  </si>
  <si>
    <t>Peoples Power &amp; Gas</t>
  </si>
  <si>
    <t xml:space="preserve">   customers support clean energy through a surcharge on their bill.</t>
  </si>
  <si>
    <t>Direct Energy Business</t>
  </si>
  <si>
    <t>Direct Energy Service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</si>
  <si>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</si>
  <si>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</si>
  <si>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Hess Energy</t>
  </si>
  <si>
    <t>Sunwave Gas &amp; Power CT</t>
  </si>
  <si>
    <t>Data as of June 30, 2015</t>
  </si>
  <si>
    <t>BlueRock Energy, Inc.</t>
  </si>
  <si>
    <t>Attachment 1</t>
  </si>
  <si>
    <t>Dated 7/16/2015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</si>
</sst>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6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164" fontId="9" fillId="0" borderId="12" xfId="2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>
      <protection locked="0"/>
    </xf>
    <xf numFmtId="164" fontId="9" fillId="0" borderId="3" xfId="2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3" fontId="9" fillId="0" borderId="13" xfId="0" applyNumberFormat="1" applyFont="1" applyFill="1" applyBorder="1" applyAlignment="1" applyProtection="1">
      <protection locked="0"/>
    </xf>
    <xf numFmtId="0" fontId="1" fillId="2" borderId="0" xfId="0" applyFont="1" applyFill="1" applyProtection="1"/>
    <xf numFmtId="0" fontId="1" fillId="0" borderId="2" xfId="0" applyFont="1" applyFill="1" applyBorder="1" applyProtection="1"/>
    <xf numFmtId="0" fontId="10" fillId="0" borderId="0" xfId="0" applyFont="1" applyFill="1" applyProtection="1"/>
    <xf numFmtId="0" fontId="8" fillId="2" borderId="0" xfId="0" applyFont="1" applyFill="1" applyProtection="1"/>
    <xf numFmtId="3" fontId="6" fillId="2" borderId="8" xfId="0" applyNumberFormat="1" applyFont="1" applyFill="1" applyBorder="1" applyAlignment="1" applyProtection="1">
      <alignment horizontal="center"/>
    </xf>
    <xf numFmtId="3" fontId="1" fillId="0" borderId="2" xfId="0" applyNumberFormat="1" applyFont="1" applyFill="1" applyBorder="1" applyAlignment="1" applyProtection="1">
      <alignment horizontal="center"/>
    </xf>
    <xf numFmtId="3" fontId="1" fillId="0" borderId="12" xfId="0" applyNumberFormat="1" applyFont="1" applyFill="1" applyBorder="1" applyAlignment="1" applyProtection="1">
      <alignment horizontal="center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14" fontId="1" fillId="2" borderId="0" xfId="0" applyNumberFormat="1" applyFont="1" applyFill="1" applyProtection="1"/>
    <xf numFmtId="0" fontId="11" fillId="2" borderId="0" xfId="0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/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14.28515625" style="3" customWidth="1"/>
    <col min="9" max="9" width="11.7109375" style="3" customWidth="1"/>
    <col min="10" max="16384" width="9.140625" style="3"/>
  </cols>
  <sheetData>
    <row r="1" spans="1:15" s="10" customFormat="1" ht="18" customHeight="1" x14ac:dyDescent="0.2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15" s="10" customFormat="1" ht="18" customHeight="1" x14ac:dyDescent="0.2">
      <c r="A2" s="27" t="s">
        <v>107</v>
      </c>
      <c r="B2" s="28"/>
      <c r="C2" s="28"/>
      <c r="D2" s="28"/>
      <c r="E2" s="28"/>
      <c r="F2" s="28"/>
      <c r="G2" s="29"/>
      <c r="H2" s="30"/>
      <c r="I2" s="30"/>
    </row>
    <row r="3" spans="1:15" s="10" customFormat="1" ht="18" customHeight="1" x14ac:dyDescent="0.2">
      <c r="A3" s="27" t="s">
        <v>57</v>
      </c>
      <c r="B3" s="28"/>
      <c r="C3" s="28"/>
      <c r="D3" s="28"/>
      <c r="E3" s="28"/>
      <c r="F3" s="28"/>
      <c r="G3" s="29"/>
      <c r="H3" s="30"/>
      <c r="I3" s="30"/>
    </row>
    <row r="4" spans="1:15" s="10" customFormat="1" ht="18" customHeight="1" x14ac:dyDescent="0.2">
      <c r="A4" s="27" t="s">
        <v>39</v>
      </c>
      <c r="B4" s="28"/>
      <c r="C4" s="28"/>
      <c r="D4" s="28"/>
      <c r="E4" s="28"/>
      <c r="F4" s="28"/>
      <c r="G4" s="29"/>
      <c r="H4" s="30"/>
      <c r="I4" s="30"/>
    </row>
    <row r="5" spans="1:15" s="10" customFormat="1" ht="18" customHeight="1" x14ac:dyDescent="0.2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15" s="10" customFormat="1" ht="18" customHeight="1" x14ac:dyDescent="0.2">
      <c r="A6" s="26" t="s">
        <v>105</v>
      </c>
      <c r="B6" s="30"/>
      <c r="C6" s="30"/>
      <c r="D6" s="76"/>
      <c r="E6" s="76"/>
      <c r="F6" s="76"/>
      <c r="G6" s="30"/>
      <c r="H6" s="30"/>
      <c r="I6" s="30"/>
    </row>
    <row r="8" spans="1:15" ht="18" customHeight="1" x14ac:dyDescent="0.2">
      <c r="A8" s="33" t="s">
        <v>42</v>
      </c>
      <c r="B8" s="34"/>
      <c r="C8" s="34"/>
      <c r="D8" s="34"/>
      <c r="E8" s="34"/>
      <c r="F8" s="34"/>
      <c r="G8" s="35"/>
      <c r="H8" s="30"/>
      <c r="I8" s="30"/>
    </row>
    <row r="9" spans="1:15" s="40" customFormat="1" ht="18" customHeight="1" x14ac:dyDescent="0.2">
      <c r="A9" s="3"/>
      <c r="B9" s="36" t="s">
        <v>43</v>
      </c>
      <c r="C9" s="37"/>
      <c r="D9" s="36" t="s">
        <v>8</v>
      </c>
      <c r="E9" s="38"/>
      <c r="F9" s="36" t="s">
        <v>9</v>
      </c>
      <c r="G9" s="39"/>
      <c r="H9" s="36" t="s">
        <v>45</v>
      </c>
      <c r="I9" s="38"/>
    </row>
    <row r="10" spans="1:15" ht="18" customHeight="1" x14ac:dyDescent="0.2">
      <c r="A10" s="41"/>
      <c r="B10" s="42" t="s">
        <v>11</v>
      </c>
      <c r="C10" s="43" t="s">
        <v>32</v>
      </c>
      <c r="D10" s="42" t="str">
        <f>B10</f>
        <v>MWh</v>
      </c>
      <c r="E10" s="43" t="s">
        <v>32</v>
      </c>
      <c r="F10" s="42" t="str">
        <f>D10</f>
        <v>MWh</v>
      </c>
      <c r="G10" s="43" t="s">
        <v>32</v>
      </c>
      <c r="H10" s="42" t="str">
        <f>F10</f>
        <v>MWh</v>
      </c>
      <c r="I10" s="43" t="s">
        <v>31</v>
      </c>
    </row>
    <row r="11" spans="1:15" ht="18" customHeight="1" x14ac:dyDescent="0.2">
      <c r="A11" s="44" t="s">
        <v>13</v>
      </c>
      <c r="B11" s="74">
        <v>72679.222999999969</v>
      </c>
      <c r="C11" s="45">
        <f>IF(B11=0,0,B11/$B$13)</f>
        <v>0.42959248750794865</v>
      </c>
      <c r="D11" s="74">
        <v>125483.15934400063</v>
      </c>
      <c r="E11" s="45">
        <f>IF(D11=0,0,D11/$D$13)</f>
        <v>0.72642131461286286</v>
      </c>
      <c r="F11" s="74">
        <v>113460.35465600021</v>
      </c>
      <c r="G11" s="45">
        <f>IF(F11=0,0,F11/$F$13)</f>
        <v>0.96438032538500773</v>
      </c>
      <c r="H11" s="46">
        <f>IF(B11+D11+F11=0,0,B11+D11+F11)</f>
        <v>311622.73700000078</v>
      </c>
      <c r="I11" s="45">
        <f>IF(H11=0,0,H11/$H$13)</f>
        <v>0.67806809152540282</v>
      </c>
    </row>
    <row r="12" spans="1:15" ht="18" customHeight="1" x14ac:dyDescent="0.2">
      <c r="A12" s="44" t="s">
        <v>15</v>
      </c>
      <c r="B12" s="75">
        <v>96502.56</v>
      </c>
      <c r="C12" s="45">
        <f>IF(B12=0,0,B12/$B$13)</f>
        <v>0.57040751249205135</v>
      </c>
      <c r="D12" s="75">
        <v>47258.412000000062</v>
      </c>
      <c r="E12" s="45">
        <f>IF(D12=0,0,D12/$D$13)</f>
        <v>0.27357868538713709</v>
      </c>
      <c r="F12" s="75">
        <v>4190.692</v>
      </c>
      <c r="G12" s="45">
        <f>IF(F12=0,0,F12/$F$13)</f>
        <v>3.5619674614992256E-2</v>
      </c>
      <c r="H12" s="116">
        <f>IF(B12+D12+F12=0,0,B12+D12+F12)</f>
        <v>147951.66400000008</v>
      </c>
      <c r="I12" s="45">
        <f>IF(H12=0,0,H12/$H$13)</f>
        <v>0.32193190847459713</v>
      </c>
    </row>
    <row r="13" spans="1:15" ht="18" customHeight="1" x14ac:dyDescent="0.2">
      <c r="A13" s="44" t="s">
        <v>16</v>
      </c>
      <c r="B13" s="47">
        <f>SUM(B11:B12)</f>
        <v>169181.78299999997</v>
      </c>
      <c r="C13" s="48"/>
      <c r="D13" s="47">
        <f>SUM(D11:D12)</f>
        <v>172741.57134400069</v>
      </c>
      <c r="E13" s="48"/>
      <c r="F13" s="47">
        <f>SUM(F11:F12)</f>
        <v>117651.04665600021</v>
      </c>
      <c r="G13" s="48"/>
      <c r="H13" s="47">
        <f>IF(H11+H12=0,0,H11+H12)</f>
        <v>459574.40100000089</v>
      </c>
      <c r="I13" s="49"/>
    </row>
    <row r="14" spans="1:15" ht="18" customHeight="1" x14ac:dyDescent="0.2">
      <c r="A14" s="110" t="str">
        <f>"As the above table shows, "&amp;TEXT(H11,"0,000")&amp; " MWh, or "&amp;TEXT(I11,"0.0%")&amp;" of UI's total load is served by electric suppliers"</f>
        <v>As the above table shows, 311,623 MWh, or 67.8% of UI's total load is served by electric suppliers</v>
      </c>
      <c r="H14" s="32"/>
      <c r="L14" s="115"/>
      <c r="M14" s="115"/>
      <c r="O14" s="115"/>
    </row>
    <row r="15" spans="1:15" ht="18" customHeight="1" x14ac:dyDescent="0.25">
      <c r="A15" s="110" t="str">
        <f>"while "&amp;TEXT(H12,"0,000")&amp;" MHh, or "&amp;TEXT(I12,"0.0%")&amp;" of the load is provided under Standard Service or Last Resort service through UI."</f>
        <v>while 147,952 MHh, or 32.2% of the load is provided under Standard Service or Last Resort service through UI.</v>
      </c>
      <c r="B15" s="51"/>
      <c r="C15" s="52"/>
      <c r="D15" s="51"/>
      <c r="E15" s="52"/>
      <c r="F15" s="53"/>
      <c r="G15" s="54"/>
      <c r="H15" s="32"/>
    </row>
    <row r="16" spans="1:15" ht="15" x14ac:dyDescent="0.25">
      <c r="G16" s="54"/>
      <c r="H16" s="32"/>
    </row>
    <row r="17" spans="1:17" ht="18" customHeight="1" x14ac:dyDescent="0.2">
      <c r="A17" s="33" t="s">
        <v>41</v>
      </c>
      <c r="B17" s="34"/>
      <c r="C17" s="34"/>
      <c r="D17" s="34"/>
      <c r="E17" s="34"/>
      <c r="F17" s="34"/>
      <c r="G17" s="55"/>
      <c r="H17" s="29"/>
      <c r="I17" s="30"/>
    </row>
    <row r="18" spans="1:17" ht="18" customHeight="1" x14ac:dyDescent="0.25">
      <c r="A18" s="44"/>
      <c r="B18" s="36" t="s">
        <v>43</v>
      </c>
      <c r="C18" s="56"/>
      <c r="D18" s="36" t="s">
        <v>8</v>
      </c>
      <c r="E18" s="57"/>
      <c r="F18" s="36" t="s">
        <v>9</v>
      </c>
      <c r="G18" s="39"/>
      <c r="H18" s="36" t="s">
        <v>45</v>
      </c>
      <c r="I18" s="38"/>
      <c r="O18" s="112"/>
    </row>
    <row r="19" spans="1:17" ht="18" customHeight="1" x14ac:dyDescent="0.2">
      <c r="A19" s="41"/>
      <c r="B19" s="42" t="s">
        <v>22</v>
      </c>
      <c r="C19" s="43" t="s">
        <v>32</v>
      </c>
      <c r="D19" s="42" t="str">
        <f>B19</f>
        <v>Customers</v>
      </c>
      <c r="E19" s="43" t="s">
        <v>32</v>
      </c>
      <c r="F19" s="42" t="str">
        <f>D19</f>
        <v>Customers</v>
      </c>
      <c r="G19" s="43" t="s">
        <v>32</v>
      </c>
      <c r="H19" s="42" t="str">
        <f>F19</f>
        <v>Customers</v>
      </c>
      <c r="I19" s="43" t="s">
        <v>31</v>
      </c>
    </row>
    <row r="20" spans="1:17" ht="18" customHeight="1" x14ac:dyDescent="0.2">
      <c r="A20" s="44" t="str">
        <f>A11</f>
        <v>Suppliers</v>
      </c>
      <c r="B20" s="74">
        <v>116789</v>
      </c>
      <c r="C20" s="45">
        <f>IF(B20=0,0,B20/$B$22)</f>
        <v>0.39337332556392751</v>
      </c>
      <c r="D20" s="74">
        <v>19709</v>
      </c>
      <c r="E20" s="58">
        <f>IF(D20=0,0,D20/$D$22)</f>
        <v>0.51097975162686993</v>
      </c>
      <c r="F20" s="74">
        <v>225</v>
      </c>
      <c r="G20" s="45">
        <f>IF(F20=0,0,F20/$F$22)</f>
        <v>0.93360995850622408</v>
      </c>
      <c r="H20" s="46">
        <f>IF(B20+D20+F20=0,0,B20+D20+F20)</f>
        <v>136723</v>
      </c>
      <c r="I20" s="45">
        <f>IF(H20=0,0,H20/$H$22)</f>
        <v>0.40727369132834679</v>
      </c>
      <c r="J20" s="59"/>
      <c r="M20" s="115"/>
    </row>
    <row r="21" spans="1:17" ht="18" customHeight="1" x14ac:dyDescent="0.2">
      <c r="A21" s="44" t="str">
        <f>A12</f>
        <v>UI</v>
      </c>
      <c r="B21" s="75">
        <v>180102</v>
      </c>
      <c r="C21" s="45">
        <f>IF(B21=0,0,B21/$B$22)</f>
        <v>0.60662667443607254</v>
      </c>
      <c r="D21" s="75">
        <v>18862</v>
      </c>
      <c r="E21" s="58">
        <f>IF(D21=0,0,D21/$D$22)</f>
        <v>0.48902024837313007</v>
      </c>
      <c r="F21" s="75">
        <v>16</v>
      </c>
      <c r="G21" s="45">
        <f>IF(F21=0,0,F21/$F$22)</f>
        <v>6.6390041493775934E-2</v>
      </c>
      <c r="H21" s="75">
        <f>IF(B21+D21+F21=0,0,B21+D21+F21)</f>
        <v>198980</v>
      </c>
      <c r="I21" s="45">
        <f>IF(H21=0,0,H21/$H$22)</f>
        <v>0.59272630867165321</v>
      </c>
    </row>
    <row r="22" spans="1:17" ht="18" customHeight="1" x14ac:dyDescent="0.2">
      <c r="A22" s="44" t="str">
        <f>A13</f>
        <v xml:space="preserve">     Total</v>
      </c>
      <c r="B22" s="47">
        <f>SUM(B20:B21)</f>
        <v>296891</v>
      </c>
      <c r="C22" s="60"/>
      <c r="D22" s="47">
        <f>SUM(D20:D21)</f>
        <v>38571</v>
      </c>
      <c r="E22" s="48"/>
      <c r="F22" s="47">
        <f>SUM(F20:F21)</f>
        <v>241</v>
      </c>
      <c r="G22" s="48"/>
      <c r="H22" s="47">
        <f>IF(H20+H21=0,0,H20+H21)</f>
        <v>335703</v>
      </c>
      <c r="I22" s="49"/>
      <c r="Q22" s="115"/>
    </row>
    <row r="23" spans="1:17" ht="18" customHeight="1" x14ac:dyDescent="0.25">
      <c r="G23" s="54"/>
      <c r="H23" s="32"/>
    </row>
    <row r="24" spans="1:17" ht="18" customHeight="1" x14ac:dyDescent="0.25">
      <c r="A24" s="110" t="str">
        <f>"As the above table shows, "&amp;TEXT(H20,"0,000")&amp; " of UI's total customers, or "&amp;TEXT(I20,"0.0%")&amp;" are served by electric suppliers"</f>
        <v>As the above table shows, 136,723 of UI's total customers, or 40.7% are served by electric suppliers</v>
      </c>
      <c r="G24" s="54"/>
      <c r="H24" s="32"/>
    </row>
    <row r="25" spans="1:17" ht="18" customHeight="1" x14ac:dyDescent="0.25">
      <c r="A25" s="110" t="str">
        <f>"while "&amp;TEXT(H21,"0,000")&amp;" or "&amp;TEXT(I21,"0.0%")&amp;" of the customers continue to receive Standard Service or Last Resort service through UI."</f>
        <v>while 198,980 or 59.3% of the customers continue to receive Standard Service or Last Resort service through UI.</v>
      </c>
      <c r="B25" s="61"/>
      <c r="C25" s="61"/>
      <c r="D25" s="61"/>
      <c r="E25" s="61"/>
      <c r="F25" s="62"/>
      <c r="G25" s="63"/>
      <c r="H25" s="32"/>
    </row>
    <row r="26" spans="1:17" ht="18" customHeight="1" x14ac:dyDescent="0.25">
      <c r="B26" s="32"/>
      <c r="C26" s="32"/>
      <c r="D26" s="63"/>
      <c r="E26" s="63"/>
      <c r="F26" s="64"/>
      <c r="G26" s="64"/>
      <c r="H26" s="32"/>
    </row>
    <row r="28" spans="1:17" ht="13.5" x14ac:dyDescent="0.2">
      <c r="A28" s="71" t="s">
        <v>40</v>
      </c>
      <c r="I28" s="115"/>
    </row>
    <row r="29" spans="1:17" ht="13.5" x14ac:dyDescent="0.2">
      <c r="A29" s="71" t="s">
        <v>44</v>
      </c>
    </row>
    <row r="30" spans="1:17" ht="13.5" x14ac:dyDescent="0.2">
      <c r="A30" s="71" t="s">
        <v>79</v>
      </c>
    </row>
    <row r="31" spans="1:17" x14ac:dyDescent="0.2">
      <c r="A31" s="72" t="s">
        <v>30</v>
      </c>
    </row>
    <row r="32" spans="1:17" x14ac:dyDescent="0.2">
      <c r="A32" s="72" t="s">
        <v>36</v>
      </c>
    </row>
    <row r="35" spans="1:1" x14ac:dyDescent="0.2">
      <c r="A35" s="120" t="s">
        <v>108</v>
      </c>
    </row>
    <row r="36" spans="1:1" x14ac:dyDescent="0.2">
      <c r="A36" s="115"/>
    </row>
  </sheetData>
  <phoneticPr fontId="0" type="noConversion"/>
  <printOptions horizontalCentered="1"/>
  <pageMargins left="0.75" right="0.5" top="1" bottom="0.75" header="0.75" footer="0"/>
  <pageSetup scale="76" orientation="portrait" r:id="rId1"/>
  <headerFooter alignWithMargins="0">
    <oddHeader xml:space="preserve">&amp;RPage  &amp;P  of  &amp;N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showZeros="0" zoomScaleNormal="100" workbookViewId="0"/>
  </sheetViews>
  <sheetFormatPr defaultColWidth="9.140625" defaultRowHeight="12.75" x14ac:dyDescent="0.2"/>
  <cols>
    <col min="1" max="1" width="4.42578125" style="1" customWidth="1"/>
    <col min="2" max="2" width="40.28515625" style="1" bestFit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3"/>
  </cols>
  <sheetData>
    <row r="1" spans="1:11" s="10" customFormat="1" ht="18" customHeight="1" x14ac:dyDescent="0.2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">
      <c r="A2" s="15" t="s">
        <v>107</v>
      </c>
      <c r="B2" s="16"/>
      <c r="C2" s="16"/>
      <c r="D2" s="16"/>
      <c r="E2" s="16"/>
      <c r="F2" s="8"/>
      <c r="G2" s="9"/>
      <c r="H2" s="9"/>
      <c r="I2" s="9"/>
      <c r="J2" s="9"/>
      <c r="K2" s="9"/>
    </row>
    <row r="3" spans="1:11" s="10" customFormat="1" ht="18" customHeight="1" x14ac:dyDescent="0.2">
      <c r="A3" s="15" t="s">
        <v>1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">
      <c r="A4" s="15" t="s">
        <v>2</v>
      </c>
      <c r="B4" s="16"/>
      <c r="C4" s="16"/>
      <c r="D4" s="16"/>
      <c r="E4" s="16"/>
      <c r="F4" s="8"/>
      <c r="G4" s="9"/>
      <c r="H4" s="9"/>
      <c r="I4" s="9"/>
      <c r="J4" s="9"/>
      <c r="K4" s="9"/>
    </row>
    <row r="5" spans="1:11" s="10" customFormat="1" ht="18" customHeight="1" x14ac:dyDescent="0.2">
      <c r="A5" s="11" t="str">
        <f>'Summary Load Customers '!A6</f>
        <v>Data as of June 30, 2015</v>
      </c>
      <c r="B5" s="16"/>
      <c r="C5" s="16"/>
      <c r="D5" s="16"/>
      <c r="E5" s="16"/>
      <c r="F5" s="17"/>
      <c r="G5" s="9"/>
      <c r="H5" s="9"/>
      <c r="I5" s="9"/>
      <c r="J5" s="9"/>
      <c r="K5" s="9"/>
    </row>
    <row r="6" spans="1:11" ht="9" customHeight="1" x14ac:dyDescent="0.2">
      <c r="A6" s="18"/>
      <c r="B6" s="7"/>
      <c r="C6" s="19"/>
      <c r="D6" s="19"/>
      <c r="E6" s="13"/>
      <c r="F6" s="13"/>
    </row>
    <row r="7" spans="1:11" s="10" customFormat="1" ht="18" customHeight="1" x14ac:dyDescent="0.2">
      <c r="A7" s="20"/>
      <c r="B7" s="21"/>
      <c r="C7" s="4" t="s">
        <v>3</v>
      </c>
      <c r="D7" s="14"/>
      <c r="E7" s="14"/>
      <c r="F7" s="22"/>
      <c r="G7" s="9"/>
      <c r="H7" s="9"/>
      <c r="I7" s="9"/>
      <c r="J7" s="9"/>
      <c r="K7" s="9"/>
    </row>
    <row r="8" spans="1:11" ht="25.5" x14ac:dyDescent="0.2">
      <c r="A8" s="23"/>
      <c r="B8" s="5" t="s">
        <v>4</v>
      </c>
      <c r="C8" s="5" t="s">
        <v>5</v>
      </c>
      <c r="D8" s="5" t="s">
        <v>6</v>
      </c>
      <c r="E8" s="5" t="s">
        <v>7</v>
      </c>
      <c r="F8" s="5" t="s">
        <v>37</v>
      </c>
    </row>
    <row r="9" spans="1:11" ht="14.25" customHeight="1" x14ac:dyDescent="0.2">
      <c r="A9" s="23">
        <v>1</v>
      </c>
      <c r="B9" s="24" t="s">
        <v>90</v>
      </c>
      <c r="C9" s="77">
        <v>1531</v>
      </c>
      <c r="D9" s="77">
        <v>461</v>
      </c>
      <c r="E9" s="117">
        <f t="shared" ref="E9:E59" si="0">IF(SUM(C9:D9)=0,0,SUM(C9:D9))</f>
        <v>1992</v>
      </c>
      <c r="F9" s="25">
        <f t="shared" ref="F9:F41" si="1">IF(E9=0,"",E9/$E$60)</f>
        <v>1.4569604236302597E-2</v>
      </c>
    </row>
    <row r="10" spans="1:11" ht="14.25" customHeight="1" x14ac:dyDescent="0.2">
      <c r="A10" s="23">
        <v>2</v>
      </c>
      <c r="B10" s="24" t="s">
        <v>89</v>
      </c>
      <c r="C10" s="77">
        <v>1030</v>
      </c>
      <c r="D10" s="77">
        <v>806</v>
      </c>
      <c r="E10" s="117">
        <f t="shared" si="0"/>
        <v>1836</v>
      </c>
      <c r="F10" s="25">
        <f t="shared" si="1"/>
        <v>1.3428611133459624E-2</v>
      </c>
    </row>
    <row r="11" spans="1:11" ht="14.25" customHeight="1" x14ac:dyDescent="0.2">
      <c r="A11" s="23">
        <v>3</v>
      </c>
      <c r="B11" s="24" t="s">
        <v>83</v>
      </c>
      <c r="C11" s="77">
        <v>10338</v>
      </c>
      <c r="D11" s="77">
        <v>908</v>
      </c>
      <c r="E11" s="117">
        <f t="shared" si="0"/>
        <v>11246</v>
      </c>
      <c r="F11" s="25">
        <f t="shared" si="1"/>
        <v>8.2253900221615966E-2</v>
      </c>
    </row>
    <row r="12" spans="1:11" ht="14.25" customHeight="1" x14ac:dyDescent="0.2">
      <c r="A12" s="23">
        <v>4</v>
      </c>
      <c r="B12" s="113" t="s">
        <v>95</v>
      </c>
      <c r="C12" s="77">
        <v>0</v>
      </c>
      <c r="D12" s="77">
        <v>0</v>
      </c>
      <c r="E12" s="117">
        <f t="shared" ref="E12:E13" si="2">IF(SUM(C12:D12)=0,0,SUM(C12:D12))</f>
        <v>0</v>
      </c>
      <c r="F12" s="25" t="str">
        <f t="shared" ref="F12:F13" si="3">IF(E12=0,"",E12/$E$60)</f>
        <v/>
      </c>
    </row>
    <row r="13" spans="1:11" ht="14.25" customHeight="1" x14ac:dyDescent="0.2">
      <c r="A13" s="23">
        <v>5</v>
      </c>
      <c r="B13" s="113" t="s">
        <v>106</v>
      </c>
      <c r="C13" s="77">
        <v>1804</v>
      </c>
      <c r="D13" s="77">
        <v>45</v>
      </c>
      <c r="E13" s="117">
        <f t="shared" si="2"/>
        <v>1849</v>
      </c>
      <c r="F13" s="25">
        <f t="shared" si="3"/>
        <v>1.352369389202987E-2</v>
      </c>
    </row>
    <row r="14" spans="1:11" ht="14.25" customHeight="1" x14ac:dyDescent="0.2">
      <c r="A14" s="23">
        <v>6</v>
      </c>
      <c r="B14" s="24" t="s">
        <v>54</v>
      </c>
      <c r="C14" s="77">
        <v>0</v>
      </c>
      <c r="D14" s="77">
        <v>1</v>
      </c>
      <c r="E14" s="117">
        <f t="shared" si="0"/>
        <v>1</v>
      </c>
      <c r="F14" s="25">
        <f t="shared" si="1"/>
        <v>7.3140583515575283E-6</v>
      </c>
    </row>
    <row r="15" spans="1:11" ht="14.25" customHeight="1" x14ac:dyDescent="0.2">
      <c r="A15" s="23">
        <v>7</v>
      </c>
      <c r="B15" s="24" t="s">
        <v>53</v>
      </c>
      <c r="C15" s="77">
        <v>0</v>
      </c>
      <c r="D15" s="77">
        <v>0</v>
      </c>
      <c r="E15" s="117">
        <f t="shared" si="0"/>
        <v>0</v>
      </c>
      <c r="F15" s="25" t="str">
        <f t="shared" si="1"/>
        <v/>
      </c>
    </row>
    <row r="16" spans="1:11" ht="14.25" customHeight="1" x14ac:dyDescent="0.2">
      <c r="A16" s="23">
        <v>8</v>
      </c>
      <c r="B16" s="24" t="s">
        <v>10</v>
      </c>
      <c r="C16" s="77">
        <v>2027</v>
      </c>
      <c r="D16" s="77">
        <v>10</v>
      </c>
      <c r="E16" s="117">
        <f t="shared" si="0"/>
        <v>2037</v>
      </c>
      <c r="F16" s="25">
        <f t="shared" si="1"/>
        <v>1.4898736862122687E-2</v>
      </c>
    </row>
    <row r="17" spans="1:6" ht="14.25" customHeight="1" x14ac:dyDescent="0.2">
      <c r="A17" s="23">
        <v>9</v>
      </c>
      <c r="B17" s="24" t="s">
        <v>12</v>
      </c>
      <c r="C17" s="77">
        <v>4463</v>
      </c>
      <c r="D17" s="77">
        <v>138</v>
      </c>
      <c r="E17" s="117">
        <f t="shared" si="0"/>
        <v>4601</v>
      </c>
      <c r="F17" s="25">
        <f t="shared" si="1"/>
        <v>3.3651982475516193E-2</v>
      </c>
    </row>
    <row r="18" spans="1:6" ht="14.25" customHeight="1" x14ac:dyDescent="0.2">
      <c r="A18" s="23">
        <v>10</v>
      </c>
      <c r="B18" s="113" t="s">
        <v>85</v>
      </c>
      <c r="C18" s="77">
        <v>11599</v>
      </c>
      <c r="D18" s="77">
        <v>1231</v>
      </c>
      <c r="E18" s="117">
        <f t="shared" si="0"/>
        <v>12830</v>
      </c>
      <c r="F18" s="25">
        <f t="shared" si="1"/>
        <v>9.383936865048309E-2</v>
      </c>
    </row>
    <row r="19" spans="1:6" ht="14.25" customHeight="1" x14ac:dyDescent="0.2">
      <c r="A19" s="23">
        <v>11</v>
      </c>
      <c r="B19" s="24" t="s">
        <v>14</v>
      </c>
      <c r="C19" s="77">
        <v>297</v>
      </c>
      <c r="D19" s="77">
        <v>1433</v>
      </c>
      <c r="E19" s="117">
        <f t="shared" si="0"/>
        <v>1730</v>
      </c>
      <c r="F19" s="25">
        <f t="shared" si="1"/>
        <v>1.2653320948194526E-2</v>
      </c>
    </row>
    <row r="20" spans="1:6" ht="14.25" customHeight="1" x14ac:dyDescent="0.2">
      <c r="A20" s="23">
        <v>12</v>
      </c>
      <c r="B20" s="24" t="s">
        <v>82</v>
      </c>
      <c r="C20" s="77">
        <v>350</v>
      </c>
      <c r="D20" s="77">
        <v>119</v>
      </c>
      <c r="E20" s="117">
        <f t="shared" si="0"/>
        <v>469</v>
      </c>
      <c r="F20" s="25">
        <f t="shared" si="1"/>
        <v>3.4302933668804809E-3</v>
      </c>
    </row>
    <row r="21" spans="1:6" ht="14.25" customHeight="1" x14ac:dyDescent="0.2">
      <c r="A21" s="23">
        <v>13</v>
      </c>
      <c r="B21" s="113" t="s">
        <v>99</v>
      </c>
      <c r="C21" s="77">
        <v>28</v>
      </c>
      <c r="D21" s="77">
        <v>843</v>
      </c>
      <c r="E21" s="117">
        <f t="shared" si="0"/>
        <v>871</v>
      </c>
      <c r="F21" s="25">
        <f t="shared" si="1"/>
        <v>6.3705448242066072E-3</v>
      </c>
    </row>
    <row r="22" spans="1:6" ht="14.25" customHeight="1" x14ac:dyDescent="0.2">
      <c r="A22" s="23">
        <v>14</v>
      </c>
      <c r="B22" s="113" t="s">
        <v>100</v>
      </c>
      <c r="C22" s="77">
        <v>14281</v>
      </c>
      <c r="D22" s="77">
        <v>2796</v>
      </c>
      <c r="E22" s="117">
        <f t="shared" si="0"/>
        <v>17077</v>
      </c>
      <c r="F22" s="25">
        <f t="shared" si="1"/>
        <v>0.12490217446954792</v>
      </c>
    </row>
    <row r="23" spans="1:6" ht="14.25" customHeight="1" x14ac:dyDescent="0.2">
      <c r="A23" s="23">
        <v>15</v>
      </c>
      <c r="B23" s="78" t="s">
        <v>50</v>
      </c>
      <c r="C23" s="77">
        <v>5006</v>
      </c>
      <c r="D23" s="77">
        <v>295</v>
      </c>
      <c r="E23" s="117">
        <f t="shared" si="0"/>
        <v>5301</v>
      </c>
      <c r="F23" s="25">
        <f t="shared" si="1"/>
        <v>3.8771823321606461E-2</v>
      </c>
    </row>
    <row r="24" spans="1:6" ht="14.25" customHeight="1" x14ac:dyDescent="0.2">
      <c r="A24" s="23">
        <v>16</v>
      </c>
      <c r="B24" s="113" t="s">
        <v>92</v>
      </c>
      <c r="C24" s="77">
        <v>0</v>
      </c>
      <c r="D24" s="77">
        <v>0</v>
      </c>
      <c r="E24" s="117">
        <f t="shared" si="0"/>
        <v>0</v>
      </c>
      <c r="F24" s="25" t="str">
        <f t="shared" si="1"/>
        <v/>
      </c>
    </row>
    <row r="25" spans="1:6" ht="14.25" customHeight="1" x14ac:dyDescent="0.2">
      <c r="A25" s="23">
        <v>17</v>
      </c>
      <c r="B25" s="78" t="s">
        <v>46</v>
      </c>
      <c r="C25" s="77">
        <v>1987</v>
      </c>
      <c r="D25" s="77">
        <v>290</v>
      </c>
      <c r="E25" s="117">
        <f t="shared" si="0"/>
        <v>2277</v>
      </c>
      <c r="F25" s="25">
        <f t="shared" si="1"/>
        <v>1.6654110866496492E-2</v>
      </c>
    </row>
    <row r="26" spans="1:6" ht="14.25" customHeight="1" x14ac:dyDescent="0.2">
      <c r="A26" s="23">
        <v>18</v>
      </c>
      <c r="B26" s="24" t="s">
        <v>17</v>
      </c>
      <c r="C26" s="77">
        <v>194</v>
      </c>
      <c r="D26" s="77">
        <v>54</v>
      </c>
      <c r="E26" s="117">
        <f t="shared" si="0"/>
        <v>248</v>
      </c>
      <c r="F26" s="25">
        <f t="shared" si="1"/>
        <v>1.8138864711862671E-3</v>
      </c>
    </row>
    <row r="27" spans="1:6" ht="14.25" customHeight="1" x14ac:dyDescent="0.2">
      <c r="A27" s="23">
        <v>19</v>
      </c>
      <c r="B27" s="24" t="s">
        <v>61</v>
      </c>
      <c r="C27" s="77">
        <v>1645</v>
      </c>
      <c r="D27" s="77">
        <v>241</v>
      </c>
      <c r="E27" s="117">
        <f t="shared" si="0"/>
        <v>1886</v>
      </c>
      <c r="F27" s="25">
        <f t="shared" si="1"/>
        <v>1.3794314051037499E-2</v>
      </c>
    </row>
    <row r="28" spans="1:6" ht="14.25" customHeight="1" x14ac:dyDescent="0.2">
      <c r="A28" s="23">
        <v>20</v>
      </c>
      <c r="B28" s="24" t="s">
        <v>18</v>
      </c>
      <c r="C28" s="77">
        <v>0</v>
      </c>
      <c r="D28" s="77">
        <v>0</v>
      </c>
      <c r="E28" s="117">
        <f t="shared" si="0"/>
        <v>0</v>
      </c>
      <c r="F28" s="25" t="str">
        <f t="shared" si="1"/>
        <v/>
      </c>
    </row>
    <row r="29" spans="1:6" ht="14.25" customHeight="1" x14ac:dyDescent="0.2">
      <c r="A29" s="23">
        <v>21</v>
      </c>
      <c r="B29" s="113" t="s">
        <v>103</v>
      </c>
      <c r="C29" s="77">
        <v>34</v>
      </c>
      <c r="D29" s="77">
        <v>94</v>
      </c>
      <c r="E29" s="117">
        <f t="shared" ref="E29" si="4">IF(SUM(C29:D29)=0,0,SUM(C29:D29))</f>
        <v>128</v>
      </c>
      <c r="F29" s="25">
        <f t="shared" si="1"/>
        <v>9.3619946899936362E-4</v>
      </c>
    </row>
    <row r="30" spans="1:6" ht="14.25" customHeight="1" x14ac:dyDescent="0.2">
      <c r="A30" s="23">
        <v>22</v>
      </c>
      <c r="B30" s="24" t="s">
        <v>91</v>
      </c>
      <c r="C30" s="77">
        <v>1042</v>
      </c>
      <c r="D30" s="77">
        <v>9</v>
      </c>
      <c r="E30" s="117">
        <f t="shared" si="0"/>
        <v>1051</v>
      </c>
      <c r="F30" s="25">
        <f t="shared" si="1"/>
        <v>7.6870753274869627E-3</v>
      </c>
    </row>
    <row r="31" spans="1:6" ht="14.25" customHeight="1" x14ac:dyDescent="0.2">
      <c r="A31" s="23">
        <v>23</v>
      </c>
      <c r="B31" s="24" t="s">
        <v>60</v>
      </c>
      <c r="C31" s="77">
        <v>1</v>
      </c>
      <c r="D31" s="77">
        <v>0</v>
      </c>
      <c r="E31" s="117">
        <f t="shared" si="0"/>
        <v>1</v>
      </c>
      <c r="F31" s="25">
        <f t="shared" si="1"/>
        <v>7.3140583515575283E-6</v>
      </c>
    </row>
    <row r="32" spans="1:6" ht="14.25" customHeight="1" x14ac:dyDescent="0.2">
      <c r="A32" s="23">
        <v>24</v>
      </c>
      <c r="B32" s="24" t="s">
        <v>77</v>
      </c>
      <c r="C32" s="77">
        <v>1</v>
      </c>
      <c r="D32" s="77">
        <v>0</v>
      </c>
      <c r="E32" s="117">
        <f t="shared" si="0"/>
        <v>1</v>
      </c>
      <c r="F32" s="25">
        <f t="shared" si="1"/>
        <v>7.3140583515575283E-6</v>
      </c>
    </row>
    <row r="33" spans="1:6" ht="14.25" customHeight="1" x14ac:dyDescent="0.2">
      <c r="A33" s="23">
        <v>25</v>
      </c>
      <c r="B33" s="113" t="s">
        <v>19</v>
      </c>
      <c r="C33" s="77">
        <v>524</v>
      </c>
      <c r="D33" s="77">
        <v>902</v>
      </c>
      <c r="E33" s="117">
        <f t="shared" si="0"/>
        <v>1426</v>
      </c>
      <c r="F33" s="25">
        <f t="shared" si="1"/>
        <v>1.0429847209321035E-2</v>
      </c>
    </row>
    <row r="34" spans="1:6" ht="14.25" customHeight="1" x14ac:dyDescent="0.2">
      <c r="A34" s="23">
        <v>26</v>
      </c>
      <c r="B34" s="24" t="s">
        <v>20</v>
      </c>
      <c r="C34" s="77">
        <v>0</v>
      </c>
      <c r="D34" s="77">
        <v>0</v>
      </c>
      <c r="E34" s="117">
        <f t="shared" si="0"/>
        <v>0</v>
      </c>
      <c r="F34" s="25" t="str">
        <f t="shared" si="1"/>
        <v/>
      </c>
    </row>
    <row r="35" spans="1:6" ht="14.25" customHeight="1" x14ac:dyDescent="0.2">
      <c r="A35" s="23">
        <v>27</v>
      </c>
      <c r="B35" s="24" t="s">
        <v>21</v>
      </c>
      <c r="C35" s="77">
        <v>8352</v>
      </c>
      <c r="D35" s="77">
        <v>1017</v>
      </c>
      <c r="E35" s="117">
        <f t="shared" si="0"/>
        <v>9369</v>
      </c>
      <c r="F35" s="25">
        <f t="shared" si="1"/>
        <v>6.8525412695742485E-2</v>
      </c>
    </row>
    <row r="36" spans="1:6" ht="14.25" customHeight="1" x14ac:dyDescent="0.2">
      <c r="A36" s="23">
        <v>28</v>
      </c>
      <c r="B36" s="113" t="s">
        <v>96</v>
      </c>
      <c r="C36" s="77">
        <v>2</v>
      </c>
      <c r="D36" s="77">
        <v>11</v>
      </c>
      <c r="E36" s="117">
        <f t="shared" si="0"/>
        <v>13</v>
      </c>
      <c r="F36" s="25">
        <f t="shared" si="1"/>
        <v>9.5082758570247871E-5</v>
      </c>
    </row>
    <row r="37" spans="1:6" ht="14.25" customHeight="1" x14ac:dyDescent="0.2">
      <c r="A37" s="23">
        <v>29</v>
      </c>
      <c r="B37" s="24" t="s">
        <v>78</v>
      </c>
      <c r="C37" s="77">
        <v>0</v>
      </c>
      <c r="D37" s="77">
        <v>17</v>
      </c>
      <c r="E37" s="117">
        <f t="shared" si="0"/>
        <v>17</v>
      </c>
      <c r="F37" s="25">
        <f t="shared" si="1"/>
        <v>1.24338991976478E-4</v>
      </c>
    </row>
    <row r="38" spans="1:6" ht="14.25" customHeight="1" x14ac:dyDescent="0.2">
      <c r="A38" s="23">
        <v>30</v>
      </c>
      <c r="B38" s="113" t="s">
        <v>94</v>
      </c>
      <c r="C38" s="77">
        <v>222</v>
      </c>
      <c r="D38" s="77">
        <v>1246</v>
      </c>
      <c r="E38" s="117">
        <f t="shared" si="0"/>
        <v>1468</v>
      </c>
      <c r="F38" s="25">
        <f t="shared" si="1"/>
        <v>1.0737037660086452E-2</v>
      </c>
    </row>
    <row r="39" spans="1:6" ht="14.25" customHeight="1" x14ac:dyDescent="0.2">
      <c r="A39" s="23">
        <v>31</v>
      </c>
      <c r="B39" s="113" t="s">
        <v>93</v>
      </c>
      <c r="C39" s="77">
        <v>19</v>
      </c>
      <c r="D39" s="77">
        <v>2172</v>
      </c>
      <c r="E39" s="117">
        <f t="shared" si="0"/>
        <v>2191</v>
      </c>
      <c r="F39" s="25">
        <f t="shared" si="1"/>
        <v>1.6025101848262547E-2</v>
      </c>
    </row>
    <row r="40" spans="1:6" ht="14.25" customHeight="1" x14ac:dyDescent="0.2">
      <c r="A40" s="23">
        <v>32</v>
      </c>
      <c r="B40" s="24" t="s">
        <v>51</v>
      </c>
      <c r="C40" s="77">
        <v>9177</v>
      </c>
      <c r="D40" s="77">
        <v>349</v>
      </c>
      <c r="E40" s="117">
        <f t="shared" si="0"/>
        <v>9526</v>
      </c>
      <c r="F40" s="25">
        <f t="shared" si="1"/>
        <v>6.9673719856937016E-2</v>
      </c>
    </row>
    <row r="41" spans="1:6" ht="14.25" customHeight="1" x14ac:dyDescent="0.2">
      <c r="A41" s="23">
        <v>33</v>
      </c>
      <c r="B41" s="24" t="s">
        <v>59</v>
      </c>
      <c r="C41" s="77">
        <v>1714</v>
      </c>
      <c r="D41" s="77">
        <v>33</v>
      </c>
      <c r="E41" s="117">
        <f t="shared" si="0"/>
        <v>1747</v>
      </c>
      <c r="F41" s="25">
        <f t="shared" si="1"/>
        <v>1.2777659940171002E-2</v>
      </c>
    </row>
    <row r="42" spans="1:6" ht="14.25" customHeight="1" x14ac:dyDescent="0.2">
      <c r="A42" s="23">
        <v>34</v>
      </c>
      <c r="B42" s="113" t="s">
        <v>97</v>
      </c>
      <c r="C42" s="77">
        <v>0</v>
      </c>
      <c r="D42" s="77">
        <v>0</v>
      </c>
      <c r="E42" s="117">
        <f t="shared" si="0"/>
        <v>0</v>
      </c>
      <c r="F42" s="25" t="str">
        <f t="shared" ref="F42:F59" si="5">IF(E42=0,"",E42/$E$60)</f>
        <v/>
      </c>
    </row>
    <row r="43" spans="1:6" ht="14.25" customHeight="1" x14ac:dyDescent="0.2">
      <c r="A43" s="23">
        <v>35</v>
      </c>
      <c r="B43" s="113" t="s">
        <v>87</v>
      </c>
      <c r="C43" s="77">
        <v>778</v>
      </c>
      <c r="D43" s="77">
        <v>12</v>
      </c>
      <c r="E43" s="117">
        <f t="shared" si="0"/>
        <v>790</v>
      </c>
      <c r="F43" s="25">
        <f t="shared" si="5"/>
        <v>5.7781060977304477E-3</v>
      </c>
    </row>
    <row r="44" spans="1:6" ht="14.25" customHeight="1" x14ac:dyDescent="0.2">
      <c r="A44" s="23">
        <v>36</v>
      </c>
      <c r="B44" s="24" t="s">
        <v>23</v>
      </c>
      <c r="C44" s="77">
        <v>10485</v>
      </c>
      <c r="D44" s="77">
        <v>1224</v>
      </c>
      <c r="E44" s="117">
        <f t="shared" si="0"/>
        <v>11709</v>
      </c>
      <c r="F44" s="25">
        <f t="shared" si="5"/>
        <v>8.56403092383871E-2</v>
      </c>
    </row>
    <row r="45" spans="1:6" ht="14.25" customHeight="1" x14ac:dyDescent="0.2">
      <c r="A45" s="23">
        <v>37</v>
      </c>
      <c r="B45" s="24" t="s">
        <v>56</v>
      </c>
      <c r="C45" s="77">
        <v>0</v>
      </c>
      <c r="D45" s="77">
        <v>0</v>
      </c>
      <c r="E45" s="117">
        <f t="shared" si="0"/>
        <v>0</v>
      </c>
      <c r="F45" s="25" t="str">
        <f t="shared" si="5"/>
        <v/>
      </c>
    </row>
    <row r="46" spans="1:6" ht="14.25" customHeight="1" x14ac:dyDescent="0.2">
      <c r="A46" s="23">
        <v>38</v>
      </c>
      <c r="B46" s="113" t="s">
        <v>88</v>
      </c>
      <c r="C46" s="77">
        <v>4020</v>
      </c>
      <c r="D46" s="77">
        <v>660</v>
      </c>
      <c r="E46" s="117">
        <f t="shared" si="0"/>
        <v>4680</v>
      </c>
      <c r="F46" s="25">
        <f t="shared" si="5"/>
        <v>3.4229793085289235E-2</v>
      </c>
    </row>
    <row r="47" spans="1:6" x14ac:dyDescent="0.2">
      <c r="A47" s="23">
        <v>39</v>
      </c>
      <c r="B47" s="80" t="s">
        <v>49</v>
      </c>
      <c r="C47" s="77">
        <v>0</v>
      </c>
      <c r="D47" s="77">
        <v>0</v>
      </c>
      <c r="E47" s="117">
        <f t="shared" si="0"/>
        <v>0</v>
      </c>
      <c r="F47" s="25" t="str">
        <f t="shared" si="5"/>
        <v/>
      </c>
    </row>
    <row r="48" spans="1:6" x14ac:dyDescent="0.2">
      <c r="A48" s="23">
        <v>40</v>
      </c>
      <c r="B48" s="24" t="s">
        <v>55</v>
      </c>
      <c r="C48" s="77">
        <v>0</v>
      </c>
      <c r="D48" s="77">
        <v>0</v>
      </c>
      <c r="E48" s="117">
        <f t="shared" si="0"/>
        <v>0</v>
      </c>
      <c r="F48" s="25" t="str">
        <f t="shared" si="5"/>
        <v/>
      </c>
    </row>
    <row r="49" spans="1:6" x14ac:dyDescent="0.2">
      <c r="A49" s="23">
        <v>41</v>
      </c>
      <c r="B49" s="24" t="s">
        <v>58</v>
      </c>
      <c r="C49" s="77">
        <v>5809</v>
      </c>
      <c r="D49" s="77">
        <v>347</v>
      </c>
      <c r="E49" s="117">
        <f t="shared" si="0"/>
        <v>6156</v>
      </c>
      <c r="F49" s="25">
        <f t="shared" si="5"/>
        <v>4.5025343212188144E-2</v>
      </c>
    </row>
    <row r="50" spans="1:6" x14ac:dyDescent="0.2">
      <c r="A50" s="23">
        <v>42</v>
      </c>
      <c r="B50" s="24" t="s">
        <v>52</v>
      </c>
      <c r="C50" s="77">
        <v>2406</v>
      </c>
      <c r="D50" s="77">
        <v>216</v>
      </c>
      <c r="E50" s="117">
        <f t="shared" si="0"/>
        <v>2622</v>
      </c>
      <c r="F50" s="25">
        <f t="shared" si="5"/>
        <v>1.9177460997783842E-2</v>
      </c>
    </row>
    <row r="51" spans="1:6" x14ac:dyDescent="0.2">
      <c r="A51" s="23">
        <v>43</v>
      </c>
      <c r="B51" s="113" t="s">
        <v>24</v>
      </c>
      <c r="C51" s="77">
        <v>5</v>
      </c>
      <c r="D51" s="77">
        <v>444</v>
      </c>
      <c r="E51" s="117">
        <f t="shared" si="0"/>
        <v>449</v>
      </c>
      <c r="F51" s="25">
        <f t="shared" si="5"/>
        <v>3.2840121998493304E-3</v>
      </c>
    </row>
    <row r="52" spans="1:6" x14ac:dyDescent="0.2">
      <c r="A52" s="23">
        <v>44</v>
      </c>
      <c r="B52" s="24" t="s">
        <v>104</v>
      </c>
      <c r="C52" s="77">
        <v>3288</v>
      </c>
      <c r="D52" s="77">
        <v>108</v>
      </c>
      <c r="E52" s="117">
        <f t="shared" si="0"/>
        <v>3396</v>
      </c>
      <c r="F52" s="25">
        <f t="shared" si="5"/>
        <v>2.4838542161889368E-2</v>
      </c>
    </row>
    <row r="53" spans="1:6" x14ac:dyDescent="0.2">
      <c r="A53" s="23">
        <v>45</v>
      </c>
      <c r="B53" s="24" t="s">
        <v>84</v>
      </c>
      <c r="C53" s="77">
        <v>0</v>
      </c>
      <c r="D53" s="77">
        <v>15</v>
      </c>
      <c r="E53" s="117">
        <f t="shared" si="0"/>
        <v>15</v>
      </c>
      <c r="F53" s="25">
        <f t="shared" si="5"/>
        <v>1.0971087527336293E-4</v>
      </c>
    </row>
    <row r="54" spans="1:6" x14ac:dyDescent="0.2">
      <c r="A54" s="23">
        <v>46</v>
      </c>
      <c r="B54" s="24" t="s">
        <v>86</v>
      </c>
      <c r="C54" s="77">
        <v>4062</v>
      </c>
      <c r="D54" s="77">
        <v>393</v>
      </c>
      <c r="E54" s="117">
        <f t="shared" si="0"/>
        <v>4455</v>
      </c>
      <c r="F54" s="25">
        <f t="shared" si="5"/>
        <v>3.2584129956188791E-2</v>
      </c>
    </row>
    <row r="55" spans="1:6" x14ac:dyDescent="0.2">
      <c r="A55" s="23">
        <v>47</v>
      </c>
      <c r="B55" s="24" t="s">
        <v>25</v>
      </c>
      <c r="C55" s="77">
        <v>2</v>
      </c>
      <c r="D55" s="77">
        <v>429</v>
      </c>
      <c r="E55" s="117">
        <f t="shared" si="0"/>
        <v>431</v>
      </c>
      <c r="F55" s="25">
        <f t="shared" si="5"/>
        <v>3.1523591495212951E-3</v>
      </c>
    </row>
    <row r="56" spans="1:6" x14ac:dyDescent="0.2">
      <c r="A56" s="23">
        <v>48</v>
      </c>
      <c r="B56" s="24" t="s">
        <v>81</v>
      </c>
      <c r="C56" s="77">
        <v>0</v>
      </c>
      <c r="D56" s="77">
        <v>0</v>
      </c>
      <c r="E56" s="117">
        <f t="shared" si="0"/>
        <v>0</v>
      </c>
      <c r="F56" s="25" t="str">
        <f t="shared" si="5"/>
        <v/>
      </c>
    </row>
    <row r="57" spans="1:6" x14ac:dyDescent="0.2">
      <c r="A57" s="23">
        <v>49</v>
      </c>
      <c r="B57" s="78" t="s">
        <v>48</v>
      </c>
      <c r="C57" s="77">
        <v>5331</v>
      </c>
      <c r="D57" s="77">
        <v>135</v>
      </c>
      <c r="E57" s="117">
        <f t="shared" si="0"/>
        <v>5466</v>
      </c>
      <c r="F57" s="25">
        <f t="shared" si="5"/>
        <v>3.9978642949613452E-2</v>
      </c>
    </row>
    <row r="58" spans="1:6" x14ac:dyDescent="0.2">
      <c r="A58" s="23">
        <v>50</v>
      </c>
      <c r="B58" s="78" t="s">
        <v>47</v>
      </c>
      <c r="C58" s="77">
        <v>1997</v>
      </c>
      <c r="D58" s="77">
        <v>295</v>
      </c>
      <c r="E58" s="117">
        <f t="shared" si="0"/>
        <v>2292</v>
      </c>
      <c r="F58" s="25">
        <f t="shared" si="5"/>
        <v>1.6763821741769856E-2</v>
      </c>
    </row>
    <row r="59" spans="1:6" ht="13.5" thickBot="1" x14ac:dyDescent="0.25">
      <c r="A59" s="23">
        <v>51</v>
      </c>
      <c r="B59" s="111" t="s">
        <v>80</v>
      </c>
      <c r="C59" s="119">
        <v>938</v>
      </c>
      <c r="D59" s="119">
        <v>135</v>
      </c>
      <c r="E59" s="118">
        <f t="shared" si="0"/>
        <v>1073</v>
      </c>
      <c r="F59" s="79">
        <f t="shared" si="5"/>
        <v>7.8479846112212287E-3</v>
      </c>
    </row>
    <row r="60" spans="1:6" ht="13.5" thickTop="1" x14ac:dyDescent="0.2">
      <c r="A60" s="12"/>
      <c r="B60" s="6" t="s">
        <v>26</v>
      </c>
      <c r="C60" s="73">
        <f>SUM(C9:C59)</f>
        <v>116789</v>
      </c>
      <c r="D60" s="73">
        <f>SUM(D9:D59)</f>
        <v>19934</v>
      </c>
      <c r="E60" s="73">
        <f>IF(SUM(E9:E59)=0,0,SUM(E9:E59))</f>
        <v>136723</v>
      </c>
      <c r="F60" s="81">
        <f>IF($E$60=0,0,E60/$E$60)</f>
        <v>1</v>
      </c>
    </row>
    <row r="61" spans="1:6" x14ac:dyDescent="0.2">
      <c r="A61" s="2" t="s">
        <v>30</v>
      </c>
      <c r="B61" s="19"/>
      <c r="C61" s="19"/>
      <c r="D61" s="19"/>
      <c r="E61" s="19"/>
    </row>
    <row r="62" spans="1:6" x14ac:dyDescent="0.2">
      <c r="A62" s="2" t="s">
        <v>34</v>
      </c>
      <c r="D62" s="19"/>
      <c r="E62" s="19"/>
    </row>
    <row r="63" spans="1:6" x14ac:dyDescent="0.2">
      <c r="A63" s="2" t="s">
        <v>35</v>
      </c>
      <c r="C63" s="12"/>
      <c r="D63" s="12"/>
      <c r="E63" s="12"/>
    </row>
    <row r="64" spans="1:6" x14ac:dyDescent="0.2">
      <c r="C64" s="12"/>
      <c r="D64" s="12"/>
      <c r="E64" s="12"/>
    </row>
    <row r="65" spans="2:2" x14ac:dyDescent="0.2">
      <c r="B65" s="114" t="str">
        <f>'Summary Load Customers '!A35</f>
        <v>Dated 7/16/2015</v>
      </c>
    </row>
  </sheetData>
  <sortState ref="A8:F55">
    <sortCondition ref="B8:B55"/>
  </sortState>
  <phoneticPr fontId="0" type="noConversion"/>
  <printOptions horizontalCentered="1"/>
  <pageMargins left="0.75" right="0.5" top="1" bottom="0.75" header="0.75" footer="0"/>
  <pageSetup scale="73" orientation="portrait" r:id="rId1"/>
  <headerFooter alignWithMargins="0">
    <oddHeader xml:space="preserve">&amp;RPage  &amp;P  of  &amp;N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zoomScaleNormal="100" zoomScalePageLayoutView="70" workbookViewId="0"/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7.7109375" style="3" customWidth="1"/>
    <col min="9" max="9" width="11.7109375" style="3" customWidth="1"/>
    <col min="10" max="16384" width="9.140625" style="3"/>
  </cols>
  <sheetData>
    <row r="1" spans="1:9" s="10" customFormat="1" ht="18" customHeight="1" x14ac:dyDescent="0.2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">
      <c r="A2" s="27" t="s">
        <v>107</v>
      </c>
      <c r="B2" s="28"/>
      <c r="C2" s="28"/>
      <c r="D2" s="28"/>
      <c r="E2" s="28"/>
      <c r="F2" s="28"/>
      <c r="G2" s="29"/>
      <c r="H2" s="30"/>
      <c r="I2" s="30"/>
    </row>
    <row r="3" spans="1:9" s="10" customFormat="1" ht="18" customHeight="1" x14ac:dyDescent="0.2">
      <c r="A3" s="27" t="s">
        <v>76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">
      <c r="A4" s="27" t="s">
        <v>75</v>
      </c>
      <c r="B4" s="28"/>
      <c r="C4" s="28"/>
      <c r="D4" s="28"/>
      <c r="E4" s="28"/>
      <c r="F4" s="28"/>
      <c r="G4" s="29"/>
      <c r="H4" s="30"/>
      <c r="I4" s="30"/>
    </row>
    <row r="5" spans="1:9" s="10" customFormat="1" ht="18" customHeight="1" x14ac:dyDescent="0.2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9" s="10" customFormat="1" ht="18" customHeight="1" x14ac:dyDescent="0.2">
      <c r="A6" s="11" t="str">
        <f>'Summary Load Customers '!A6</f>
        <v>Data as of June 30, 2015</v>
      </c>
      <c r="B6" s="30"/>
      <c r="C6" s="30"/>
      <c r="D6" s="76"/>
      <c r="E6" s="76"/>
      <c r="F6" s="76"/>
      <c r="G6" s="30"/>
      <c r="H6" s="30"/>
      <c r="I6" s="30"/>
    </row>
    <row r="7" spans="1:9" ht="18" customHeight="1" x14ac:dyDescent="0.25">
      <c r="B7" s="32"/>
      <c r="C7" s="32"/>
      <c r="D7" s="63"/>
      <c r="E7" s="63"/>
      <c r="F7" s="64"/>
      <c r="G7" s="64"/>
      <c r="H7" s="32"/>
    </row>
    <row r="8" spans="1:9" ht="18" customHeight="1" x14ac:dyDescent="0.25">
      <c r="A8" s="65" t="s">
        <v>69</v>
      </c>
      <c r="B8" s="66"/>
      <c r="C8" s="66"/>
      <c r="D8" s="67"/>
      <c r="E8" s="67"/>
      <c r="F8" s="68"/>
      <c r="G8" s="68"/>
      <c r="H8" s="66"/>
      <c r="I8" s="69"/>
    </row>
    <row r="9" spans="1:9" ht="18" customHeight="1" x14ac:dyDescent="0.3">
      <c r="B9" s="32"/>
      <c r="C9" s="32"/>
      <c r="D9" s="63"/>
      <c r="E9" s="63"/>
      <c r="F9" s="70"/>
      <c r="G9" s="70"/>
      <c r="H9" s="32"/>
    </row>
    <row r="10" spans="1:9" ht="18" customHeight="1" x14ac:dyDescent="0.2">
      <c r="A10" s="33" t="s">
        <v>101</v>
      </c>
      <c r="B10" s="34"/>
      <c r="C10" s="34"/>
      <c r="D10" s="34"/>
      <c r="E10" s="34"/>
      <c r="F10" s="34"/>
      <c r="G10" s="55"/>
      <c r="H10" s="29"/>
      <c r="I10" s="30"/>
    </row>
    <row r="11" spans="1:9" ht="18" customHeight="1" x14ac:dyDescent="0.25">
      <c r="A11" s="44"/>
      <c r="B11" s="36" t="s">
        <v>5</v>
      </c>
      <c r="C11" s="56"/>
      <c r="D11" s="36" t="s">
        <v>38</v>
      </c>
      <c r="E11" s="57"/>
      <c r="F11" s="36" t="s">
        <v>45</v>
      </c>
      <c r="G11" s="38"/>
    </row>
    <row r="12" spans="1:9" ht="18" customHeight="1" x14ac:dyDescent="0.2">
      <c r="A12" s="41"/>
      <c r="B12" s="42" t="s">
        <v>22</v>
      </c>
      <c r="C12" s="43" t="s">
        <v>32</v>
      </c>
      <c r="D12" s="42" t="str">
        <f>B12</f>
        <v>Customers</v>
      </c>
      <c r="E12" s="43" t="s">
        <v>32</v>
      </c>
      <c r="F12" s="42" t="str">
        <f>B12</f>
        <v>Customers</v>
      </c>
      <c r="G12" s="43" t="s">
        <v>31</v>
      </c>
    </row>
    <row r="13" spans="1:9" ht="18" customHeight="1" x14ac:dyDescent="0.2">
      <c r="A13" s="44" t="s">
        <v>71</v>
      </c>
      <c r="B13" s="47">
        <f>REC_programs_detail!B23</f>
        <v>4616</v>
      </c>
      <c r="C13" s="48">
        <f>IF(B13=0,0,B13/'Summary Load Customers '!$B$22)</f>
        <v>1.5547793634700951E-2</v>
      </c>
      <c r="D13" s="47">
        <f>REC_programs_detail!C23</f>
        <v>47</v>
      </c>
      <c r="E13" s="48">
        <f>IF(D13=0,0,D13/('Summary Load Customers '!$D$22+'Summary Load Customers '!$F$22))</f>
        <v>1.210965680717304E-3</v>
      </c>
      <c r="F13" s="47">
        <f>B13+D13</f>
        <v>4663</v>
      </c>
      <c r="G13" s="48">
        <f>IF(F13=0,0,F13/'Summary Load Customers '!$H$22)</f>
        <v>1.389025418301296E-2</v>
      </c>
    </row>
    <row r="14" spans="1:9" ht="15.75" customHeight="1" x14ac:dyDescent="0.25">
      <c r="G14" s="54"/>
      <c r="H14" s="32"/>
    </row>
    <row r="15" spans="1:9" ht="15.75" customHeight="1" x14ac:dyDescent="0.25">
      <c r="A15" s="110" t="str">
        <f>"As the above table shows, "&amp;TEXT(F13,"0,000")&amp;" of UI's customers, or "&amp;TEXT(G13,"0.0%")&amp;" are participating in the CTCleanEnergyOptions Program."</f>
        <v>As the above table shows, 4,663 of UI's customers, or 1.4% are participating in the CTCleanEnergyOptions Program.</v>
      </c>
      <c r="G15" s="54"/>
      <c r="H15" s="32"/>
    </row>
    <row r="16" spans="1:9" ht="15.75" customHeight="1" x14ac:dyDescent="0.25">
      <c r="G16" s="54"/>
      <c r="H16" s="32"/>
    </row>
    <row r="17" spans="1:9" ht="18" customHeight="1" x14ac:dyDescent="0.2">
      <c r="A17" s="33" t="s">
        <v>70</v>
      </c>
      <c r="B17" s="34"/>
      <c r="C17" s="34"/>
      <c r="D17" s="34"/>
      <c r="E17" s="34"/>
      <c r="F17" s="34"/>
      <c r="G17" s="55"/>
      <c r="H17" s="29"/>
      <c r="I17" s="30"/>
    </row>
    <row r="18" spans="1:9" ht="18" customHeight="1" x14ac:dyDescent="0.25">
      <c r="A18" s="44"/>
      <c r="B18" s="36" t="s">
        <v>5</v>
      </c>
      <c r="C18" s="56"/>
      <c r="D18" s="36" t="s">
        <v>38</v>
      </c>
      <c r="E18" s="57"/>
      <c r="F18" s="36" t="s">
        <v>45</v>
      </c>
      <c r="G18" s="38"/>
    </row>
    <row r="19" spans="1:9" ht="18" customHeight="1" x14ac:dyDescent="0.2">
      <c r="A19" s="41"/>
      <c r="B19" s="42" t="s">
        <v>22</v>
      </c>
      <c r="C19" s="43" t="s">
        <v>32</v>
      </c>
      <c r="D19" s="42" t="str">
        <f>B19</f>
        <v>Customers</v>
      </c>
      <c r="E19" s="43" t="s">
        <v>32</v>
      </c>
      <c r="F19" s="42" t="str">
        <f>B19</f>
        <v>Customers</v>
      </c>
      <c r="G19" s="43" t="s">
        <v>31</v>
      </c>
    </row>
    <row r="20" spans="1:9" ht="18" customHeight="1" x14ac:dyDescent="0.2">
      <c r="A20" s="44" t="s">
        <v>72</v>
      </c>
      <c r="B20" s="47">
        <f>REC_programs_detail!B29</f>
        <v>827</v>
      </c>
      <c r="C20" s="48">
        <f>IF(B20=0,0,B20/'Summary Load Customers '!$B$22)</f>
        <v>2.7855340848998455E-3</v>
      </c>
      <c r="D20" s="47">
        <f>REC_programs_detail!C29</f>
        <v>65</v>
      </c>
      <c r="E20" s="48">
        <f>IF(D20=0,0,D20/('Summary Load Customers '!$D$22+'Summary Load Customers '!$F$22))</f>
        <v>1.6747397712047821E-3</v>
      </c>
      <c r="F20" s="47">
        <f>B20+D20</f>
        <v>892</v>
      </c>
      <c r="G20" s="48">
        <f>IF(F20=0,0,F20/'Summary Load Customers '!$H$22)</f>
        <v>2.657110600739344E-3</v>
      </c>
    </row>
    <row r="21" spans="1:9" ht="18" customHeight="1" x14ac:dyDescent="0.2">
      <c r="B21" s="53"/>
      <c r="C21" s="52"/>
      <c r="D21" s="53"/>
      <c r="E21" s="52"/>
      <c r="F21" s="53"/>
      <c r="G21" s="52"/>
      <c r="H21" s="53"/>
      <c r="I21" s="52"/>
    </row>
    <row r="22" spans="1:9" ht="18" customHeight="1" x14ac:dyDescent="0.2">
      <c r="A22" s="110" t="str">
        <f>"As the above table shows, "&amp;TEXT(F20,"0,000")&amp;" of UI's customers, or "&amp;TEXT(G20,"0.0%")&amp;" are participating in the REC only program."</f>
        <v>As the above table shows, 0,892 of UI's customers, or 0.3% are participating in the REC only program.</v>
      </c>
      <c r="B22" s="53"/>
      <c r="C22" s="52"/>
      <c r="D22" s="53"/>
      <c r="E22" s="52"/>
      <c r="F22" s="53"/>
      <c r="G22" s="52"/>
      <c r="H22" s="53"/>
      <c r="I22" s="52"/>
    </row>
    <row r="23" spans="1:9" ht="14.25" x14ac:dyDescent="0.2">
      <c r="A23" s="50"/>
    </row>
    <row r="24" spans="1:9" ht="15" x14ac:dyDescent="0.2">
      <c r="A24" s="33" t="s">
        <v>74</v>
      </c>
      <c r="B24" s="34"/>
      <c r="C24" s="34"/>
      <c r="D24" s="34"/>
      <c r="E24" s="34"/>
      <c r="F24" s="34"/>
      <c r="G24" s="55"/>
      <c r="H24" s="29"/>
      <c r="I24" s="30"/>
    </row>
    <row r="25" spans="1:9" ht="15" x14ac:dyDescent="0.25">
      <c r="A25" s="44"/>
      <c r="B25" s="36" t="s">
        <v>5</v>
      </c>
      <c r="C25" s="56"/>
      <c r="D25" s="36" t="s">
        <v>38</v>
      </c>
      <c r="E25" s="57"/>
      <c r="F25" s="36" t="s">
        <v>45</v>
      </c>
      <c r="G25" s="38"/>
    </row>
    <row r="26" spans="1:9" ht="15" x14ac:dyDescent="0.2">
      <c r="A26" s="41"/>
      <c r="B26" s="42" t="s">
        <v>22</v>
      </c>
      <c r="C26" s="43" t="s">
        <v>32</v>
      </c>
      <c r="D26" s="42" t="str">
        <f>B26</f>
        <v>Customers</v>
      </c>
      <c r="E26" s="43" t="s">
        <v>32</v>
      </c>
      <c r="F26" s="42" t="str">
        <f>B26</f>
        <v>Customers</v>
      </c>
      <c r="G26" s="43" t="s">
        <v>31</v>
      </c>
    </row>
    <row r="27" spans="1:9" ht="14.25" x14ac:dyDescent="0.2">
      <c r="A27" s="44" t="s">
        <v>73</v>
      </c>
      <c r="B27" s="47">
        <f>B13+B20</f>
        <v>5443</v>
      </c>
      <c r="C27" s="48">
        <f>IF(B27=0,0,B27/'Summary Load Customers '!$B$22)</f>
        <v>1.8333327719600796E-2</v>
      </c>
      <c r="D27" s="47">
        <f>D13+D20</f>
        <v>112</v>
      </c>
      <c r="E27" s="48">
        <f>IF(D27=0,0,D27/('Summary Load Customers '!$D$22+'Summary Load Customers '!$F$22))</f>
        <v>2.8857054519220858E-3</v>
      </c>
      <c r="F27" s="47">
        <f>B27+D27</f>
        <v>5555</v>
      </c>
      <c r="G27" s="48">
        <f>IF(F27=0,0,F27/'Summary Load Customers '!$H$22)</f>
        <v>1.6547364783752305E-2</v>
      </c>
    </row>
    <row r="28" spans="1:9" ht="15" x14ac:dyDescent="0.25">
      <c r="G28" s="54"/>
      <c r="H28" s="32"/>
    </row>
    <row r="29" spans="1:9" ht="15" x14ac:dyDescent="0.25">
      <c r="A29" s="110" t="str">
        <f>"As the above table shows, "&amp;TEXT(F27,"0,000")&amp;" of UI's customers, or "&amp;TEXT(G27,"0.0%")&amp;" are participating in the combined REC programs."</f>
        <v>As the above table shows, 5,555 of UI's customers, or 1.7% are participating in the combined REC programs.</v>
      </c>
      <c r="G29" s="54"/>
      <c r="H29" s="32"/>
    </row>
    <row r="31" spans="1:9" ht="13.5" x14ac:dyDescent="0.2">
      <c r="A31" s="71" t="s">
        <v>44</v>
      </c>
    </row>
    <row r="32" spans="1:9" ht="13.5" x14ac:dyDescent="0.2">
      <c r="A32" s="71"/>
    </row>
    <row r="33" spans="1:1" ht="13.5" x14ac:dyDescent="0.2">
      <c r="A33" s="71" t="s">
        <v>102</v>
      </c>
    </row>
    <row r="34" spans="1:1" x14ac:dyDescent="0.2">
      <c r="A34" s="72" t="s">
        <v>98</v>
      </c>
    </row>
    <row r="36" spans="1:1" x14ac:dyDescent="0.2">
      <c r="A36" s="72" t="s">
        <v>30</v>
      </c>
    </row>
    <row r="38" spans="1:1" x14ac:dyDescent="0.2">
      <c r="A38" s="3" t="str">
        <f>'Summary Load Customers '!A35</f>
        <v>Dated 7/16/2015</v>
      </c>
    </row>
  </sheetData>
  <phoneticPr fontId="10" type="noConversion"/>
  <printOptions horizontalCentered="1"/>
  <pageMargins left="0.75" right="0.5" top="1" bottom="0.75" header="0.75" footer="0"/>
  <pageSetup scale="89" orientation="portrait" r:id="rId1"/>
  <headerFooter alignWithMargins="0">
    <oddHeader xml:space="preserve">&amp;RPage  &amp;P  of  &amp;N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showZeros="0" zoomScale="110" zoomScaleNormal="110" workbookViewId="0"/>
  </sheetViews>
  <sheetFormatPr defaultColWidth="9.140625" defaultRowHeight="11.25" x14ac:dyDescent="0.2"/>
  <cols>
    <col min="1" max="1" width="28" style="85" customWidth="1"/>
    <col min="2" max="3" width="19.140625" style="85" customWidth="1"/>
    <col min="4" max="4" width="20.28515625" style="85" customWidth="1"/>
    <col min="5" max="5" width="7.140625" style="85" customWidth="1"/>
    <col min="6" max="6" width="23.28515625" style="85" bestFit="1" customWidth="1"/>
    <col min="7" max="7" width="10.42578125" style="85" customWidth="1"/>
    <col min="8" max="16384" width="9.140625" style="85"/>
  </cols>
  <sheetData>
    <row r="1" spans="1:8" s="84" customFormat="1" ht="15" customHeight="1" x14ac:dyDescent="0.2">
      <c r="A1" s="121" t="str">
        <f>'Summary Load Customers '!A1</f>
        <v>The United Illuminating Company</v>
      </c>
      <c r="B1" s="121"/>
      <c r="C1" s="121"/>
      <c r="D1" s="121"/>
      <c r="E1" s="82"/>
      <c r="F1" s="82"/>
      <c r="G1" s="83"/>
    </row>
    <row r="2" spans="1:8" s="84" customFormat="1" ht="15" customHeight="1" x14ac:dyDescent="0.2">
      <c r="A2" s="121" t="s">
        <v>107</v>
      </c>
      <c r="B2" s="121"/>
      <c r="C2" s="121"/>
      <c r="D2" s="121"/>
      <c r="E2" s="82"/>
      <c r="F2" s="82"/>
      <c r="G2" s="83"/>
    </row>
    <row r="3" spans="1:8" s="84" customFormat="1" ht="15" customHeight="1" x14ac:dyDescent="0.2">
      <c r="A3" s="121" t="s">
        <v>62</v>
      </c>
      <c r="B3" s="121"/>
      <c r="C3" s="121"/>
      <c r="D3" s="121"/>
      <c r="E3" s="82"/>
      <c r="F3" s="82"/>
      <c r="G3" s="83"/>
    </row>
    <row r="4" spans="1:8" s="84" customFormat="1" ht="15" customHeight="1" x14ac:dyDescent="0.2">
      <c r="A4" s="121" t="s">
        <v>2</v>
      </c>
      <c r="B4" s="121"/>
      <c r="C4" s="121"/>
      <c r="D4" s="121"/>
      <c r="E4" s="82"/>
      <c r="F4" s="82"/>
      <c r="G4" s="83"/>
    </row>
    <row r="5" spans="1:8" s="84" customFormat="1" ht="15" customHeight="1" x14ac:dyDescent="0.2">
      <c r="A5" s="121" t="str">
        <f>'Summary Load Customers '!A6</f>
        <v>Data as of June 30, 2015</v>
      </c>
      <c r="B5" s="121"/>
      <c r="C5" s="121"/>
      <c r="D5" s="121"/>
      <c r="E5" s="82"/>
      <c r="F5" s="82"/>
      <c r="G5" s="83"/>
    </row>
    <row r="6" spans="1:8" x14ac:dyDescent="0.2">
      <c r="C6" s="86"/>
      <c r="D6" s="86"/>
      <c r="E6" s="86"/>
      <c r="F6" s="86"/>
      <c r="G6" s="86"/>
    </row>
    <row r="7" spans="1:8" s="92" customFormat="1" ht="22.5" x14ac:dyDescent="0.2">
      <c r="A7" s="87" t="s">
        <v>64</v>
      </c>
      <c r="B7" s="88" t="s">
        <v>5</v>
      </c>
      <c r="C7" s="87" t="s">
        <v>6</v>
      </c>
      <c r="D7" s="87" t="s">
        <v>45</v>
      </c>
      <c r="E7" s="89"/>
      <c r="F7" s="89"/>
      <c r="G7" s="90"/>
      <c r="H7" s="91"/>
    </row>
    <row r="8" spans="1:8" x14ac:dyDescent="0.2">
      <c r="A8" s="93" t="s">
        <v>63</v>
      </c>
      <c r="B8" s="94"/>
      <c r="C8" s="95"/>
      <c r="D8" s="96">
        <f>IF(C8=0,0,C8)</f>
        <v>0</v>
      </c>
      <c r="E8" s="86"/>
      <c r="F8" s="86"/>
      <c r="G8" s="97"/>
      <c r="H8" s="86"/>
    </row>
    <row r="9" spans="1:8" x14ac:dyDescent="0.2">
      <c r="A9" s="93" t="s">
        <v>27</v>
      </c>
      <c r="B9" s="95">
        <v>172</v>
      </c>
      <c r="C9" s="95">
        <v>2</v>
      </c>
      <c r="D9" s="96">
        <f>SUM(B9:C9)</f>
        <v>174</v>
      </c>
      <c r="E9" s="98"/>
      <c r="F9" s="98"/>
      <c r="G9" s="97"/>
      <c r="H9" s="86"/>
    </row>
    <row r="10" spans="1:8" x14ac:dyDescent="0.2">
      <c r="A10" s="93" t="s">
        <v>28</v>
      </c>
      <c r="B10" s="95">
        <v>3745</v>
      </c>
      <c r="C10" s="95">
        <v>42</v>
      </c>
      <c r="D10" s="96">
        <f>SUM(B10:C10)</f>
        <v>3787</v>
      </c>
      <c r="E10" s="99"/>
      <c r="F10" s="100"/>
      <c r="G10" s="97"/>
      <c r="H10" s="86"/>
    </row>
    <row r="11" spans="1:8" x14ac:dyDescent="0.2">
      <c r="A11" s="101" t="s">
        <v>7</v>
      </c>
      <c r="B11" s="102">
        <f>IF(B9+B10=0,0,B9+B10)</f>
        <v>3917</v>
      </c>
      <c r="C11" s="102">
        <f>IF(SUM(C8:C10)=0,0,SUM(C8:C10))</f>
        <v>44</v>
      </c>
      <c r="D11" s="102">
        <f>IF(SUM(D8:D10)=0,0,SUM(D8:D10))</f>
        <v>3961</v>
      </c>
      <c r="E11" s="99"/>
      <c r="F11" s="100"/>
      <c r="G11" s="97"/>
      <c r="H11" s="86"/>
    </row>
    <row r="12" spans="1:8" x14ac:dyDescent="0.2">
      <c r="A12" s="86"/>
      <c r="B12" s="103"/>
      <c r="C12" s="103"/>
      <c r="D12" s="103"/>
      <c r="E12" s="99"/>
      <c r="F12" s="100"/>
      <c r="G12" s="104"/>
      <c r="H12" s="86"/>
    </row>
    <row r="13" spans="1:8" ht="22.5" x14ac:dyDescent="0.2">
      <c r="A13" s="87" t="s">
        <v>67</v>
      </c>
      <c r="B13" s="87" t="s">
        <v>5</v>
      </c>
      <c r="C13" s="87" t="str">
        <f>C7</f>
        <v>Business</v>
      </c>
      <c r="D13" s="87" t="s">
        <v>45</v>
      </c>
      <c r="E13" s="105"/>
      <c r="F13" s="106"/>
      <c r="G13" s="104"/>
      <c r="H13" s="86"/>
    </row>
    <row r="14" spans="1:8" x14ac:dyDescent="0.2">
      <c r="A14" s="93" t="s">
        <v>63</v>
      </c>
      <c r="B14" s="94"/>
      <c r="C14" s="95"/>
      <c r="D14" s="96">
        <f>IF(C14=0,0,C14)</f>
        <v>0</v>
      </c>
      <c r="E14" s="86"/>
      <c r="F14" s="86"/>
      <c r="G14" s="104"/>
      <c r="H14" s="86"/>
    </row>
    <row r="15" spans="1:8" x14ac:dyDescent="0.2">
      <c r="A15" s="93" t="s">
        <v>27</v>
      </c>
      <c r="B15" s="95">
        <v>3</v>
      </c>
      <c r="C15" s="95">
        <v>0</v>
      </c>
      <c r="D15" s="96">
        <f>SUM(B15:C15)</f>
        <v>3</v>
      </c>
      <c r="E15" s="98"/>
      <c r="F15" s="98"/>
      <c r="G15" s="97"/>
      <c r="H15" s="86"/>
    </row>
    <row r="16" spans="1:8" x14ac:dyDescent="0.2">
      <c r="A16" s="93" t="s">
        <v>28</v>
      </c>
      <c r="B16" s="95">
        <v>696</v>
      </c>
      <c r="C16" s="95">
        <v>3</v>
      </c>
      <c r="D16" s="96">
        <f>SUM(B16:C16)</f>
        <v>699</v>
      </c>
      <c r="E16" s="99"/>
      <c r="F16" s="100"/>
      <c r="G16" s="97"/>
      <c r="H16" s="86"/>
    </row>
    <row r="17" spans="1:8" x14ac:dyDescent="0.2">
      <c r="A17" s="101" t="str">
        <f>A11</f>
        <v>Total</v>
      </c>
      <c r="B17" s="102">
        <f>IF(B15+B16=0,0,B15+B16)</f>
        <v>699</v>
      </c>
      <c r="C17" s="102">
        <f>IF(SUM(C14:C16)=0,0,SUM(C14:C16))</f>
        <v>3</v>
      </c>
      <c r="D17" s="102">
        <f>IF(SUM(D14:D16)=0,0,SUM(D14:D16))</f>
        <v>702</v>
      </c>
      <c r="E17" s="99"/>
      <c r="F17" s="100"/>
      <c r="G17" s="97"/>
      <c r="H17" s="86"/>
    </row>
    <row r="18" spans="1:8" x14ac:dyDescent="0.2">
      <c r="A18" s="86"/>
      <c r="B18" s="86"/>
      <c r="C18" s="86"/>
      <c r="D18" s="86"/>
      <c r="E18" s="99"/>
      <c r="F18" s="100"/>
      <c r="G18" s="104"/>
      <c r="H18" s="86"/>
    </row>
    <row r="19" spans="1:8" ht="22.5" x14ac:dyDescent="0.2">
      <c r="A19" s="87" t="s">
        <v>68</v>
      </c>
      <c r="B19" s="87" t="s">
        <v>5</v>
      </c>
      <c r="C19" s="87" t="str">
        <f>C7</f>
        <v>Business</v>
      </c>
      <c r="D19" s="87" t="s">
        <v>45</v>
      </c>
      <c r="E19" s="105"/>
      <c r="F19" s="106"/>
      <c r="G19" s="104"/>
      <c r="H19" s="86"/>
    </row>
    <row r="20" spans="1:8" x14ac:dyDescent="0.2">
      <c r="A20" s="93" t="s">
        <v>63</v>
      </c>
      <c r="B20" s="94"/>
      <c r="C20" s="107">
        <f t="shared" ref="C20:D21" si="0">IF(C8+C14=0,0,C8+C14)</f>
        <v>0</v>
      </c>
      <c r="D20" s="96"/>
      <c r="E20" s="104"/>
      <c r="F20" s="104"/>
      <c r="G20" s="104"/>
      <c r="H20" s="86"/>
    </row>
    <row r="21" spans="1:8" x14ac:dyDescent="0.2">
      <c r="A21" s="93" t="s">
        <v>27</v>
      </c>
      <c r="B21" s="107">
        <f>IF(B9+B15=0,0,B9+B15)</f>
        <v>175</v>
      </c>
      <c r="C21" s="107">
        <f>IF(C9+C15=0,0,C9+C15)</f>
        <v>2</v>
      </c>
      <c r="D21" s="96">
        <f t="shared" si="0"/>
        <v>177</v>
      </c>
      <c r="E21" s="97"/>
      <c r="F21" s="104"/>
      <c r="G21" s="104"/>
      <c r="H21" s="86"/>
    </row>
    <row r="22" spans="1:8" x14ac:dyDescent="0.2">
      <c r="A22" s="93" t="s">
        <v>28</v>
      </c>
      <c r="B22" s="107">
        <f>IF(B10+B16=0,0,B10+B16)</f>
        <v>4441</v>
      </c>
      <c r="C22" s="107">
        <f>IF(C10+C16=0,0,C10+C16)</f>
        <v>45</v>
      </c>
      <c r="D22" s="96">
        <f>IF(D10+D16=0,0,D10+D16)</f>
        <v>4486</v>
      </c>
      <c r="E22" s="86"/>
      <c r="F22" s="104"/>
      <c r="G22" s="104"/>
      <c r="H22" s="86"/>
    </row>
    <row r="23" spans="1:8" x14ac:dyDescent="0.2">
      <c r="A23" s="101" t="str">
        <f>A11</f>
        <v>Total</v>
      </c>
      <c r="B23" s="102">
        <f>IF(B21+B22=0,0,B21+B22)</f>
        <v>4616</v>
      </c>
      <c r="C23" s="102">
        <f>IF(SUM(C20:C22)=0,0,SUM(C20:C22))</f>
        <v>47</v>
      </c>
      <c r="D23" s="102">
        <f>SUM(D20:D22)</f>
        <v>4663</v>
      </c>
      <c r="E23" s="86"/>
      <c r="F23" s="104"/>
      <c r="G23" s="104"/>
      <c r="H23" s="86"/>
    </row>
    <row r="24" spans="1:8" x14ac:dyDescent="0.2">
      <c r="B24" s="86"/>
      <c r="C24" s="86"/>
      <c r="E24" s="86"/>
      <c r="F24" s="104"/>
      <c r="G24" s="104"/>
      <c r="H24" s="86"/>
    </row>
    <row r="25" spans="1:8" ht="22.5" x14ac:dyDescent="0.2">
      <c r="A25" s="87" t="s">
        <v>65</v>
      </c>
      <c r="B25" s="87" t="s">
        <v>5</v>
      </c>
      <c r="C25" s="87" t="s">
        <v>6</v>
      </c>
      <c r="D25" s="87" t="s">
        <v>45</v>
      </c>
    </row>
    <row r="26" spans="1:8" x14ac:dyDescent="0.2">
      <c r="A26" s="93" t="s">
        <v>63</v>
      </c>
      <c r="B26" s="94"/>
      <c r="C26" s="107">
        <f>IF(C14+C20=0,0,C14+C20)</f>
        <v>0</v>
      </c>
      <c r="D26" s="96">
        <f>IF(C26=0,0,C26)</f>
        <v>0</v>
      </c>
    </row>
    <row r="27" spans="1:8" x14ac:dyDescent="0.2">
      <c r="A27" s="93" t="s">
        <v>27</v>
      </c>
      <c r="B27" s="95">
        <v>225</v>
      </c>
      <c r="C27" s="95">
        <v>11</v>
      </c>
      <c r="D27" s="96">
        <f>SUM(B27:C27)</f>
        <v>236</v>
      </c>
    </row>
    <row r="28" spans="1:8" x14ac:dyDescent="0.2">
      <c r="A28" s="93" t="s">
        <v>28</v>
      </c>
      <c r="B28" s="95">
        <v>602</v>
      </c>
      <c r="C28" s="95">
        <v>54</v>
      </c>
      <c r="D28" s="96">
        <f>SUM(B28:C28)</f>
        <v>656</v>
      </c>
    </row>
    <row r="29" spans="1:8" x14ac:dyDescent="0.2">
      <c r="A29" s="101" t="str">
        <f>A23</f>
        <v>Total</v>
      </c>
      <c r="B29" s="102">
        <f>IF(B27+B28=0,0,B27+B28)</f>
        <v>827</v>
      </c>
      <c r="C29" s="102">
        <f>IF(SUM(C26:C28)=0,0,SUM(C26:C28))</f>
        <v>65</v>
      </c>
      <c r="D29" s="102">
        <f>IF(SUM(D26:D28)=0,0,SUM(D26:D28))</f>
        <v>892</v>
      </c>
    </row>
    <row r="31" spans="1:8" x14ac:dyDescent="0.2">
      <c r="A31" s="87" t="s">
        <v>66</v>
      </c>
      <c r="B31" s="87" t="s">
        <v>5</v>
      </c>
      <c r="C31" s="87" t="str">
        <f>C19</f>
        <v>Business</v>
      </c>
      <c r="D31" s="87" t="s">
        <v>45</v>
      </c>
    </row>
    <row r="32" spans="1:8" x14ac:dyDescent="0.2">
      <c r="A32" s="93" t="s">
        <v>63</v>
      </c>
      <c r="B32" s="94"/>
      <c r="C32" s="107">
        <f t="shared" ref="C32:D34" si="1">C20+C26</f>
        <v>0</v>
      </c>
      <c r="D32" s="96">
        <f t="shared" si="1"/>
        <v>0</v>
      </c>
    </row>
    <row r="33" spans="1:7" x14ac:dyDescent="0.2">
      <c r="A33" s="93" t="s">
        <v>27</v>
      </c>
      <c r="B33" s="107">
        <f>B21+B27</f>
        <v>400</v>
      </c>
      <c r="C33" s="107">
        <f t="shared" si="1"/>
        <v>13</v>
      </c>
      <c r="D33" s="96">
        <f t="shared" si="1"/>
        <v>413</v>
      </c>
      <c r="E33" s="86"/>
      <c r="F33" s="86"/>
      <c r="G33" s="86"/>
    </row>
    <row r="34" spans="1:7" x14ac:dyDescent="0.2">
      <c r="A34" s="93" t="s">
        <v>28</v>
      </c>
      <c r="B34" s="107">
        <f>B22+B28</f>
        <v>5043</v>
      </c>
      <c r="C34" s="107">
        <f t="shared" si="1"/>
        <v>99</v>
      </c>
      <c r="D34" s="96">
        <f t="shared" si="1"/>
        <v>5142</v>
      </c>
    </row>
    <row r="35" spans="1:7" x14ac:dyDescent="0.2">
      <c r="A35" s="101" t="str">
        <f>A29</f>
        <v>Total</v>
      </c>
      <c r="B35" s="102">
        <f>IF(B33+B34=0,0,B33+B34)</f>
        <v>5443</v>
      </c>
      <c r="C35" s="102">
        <f>IF(SUM(C32:C34)=0,0,SUM(C32:C34))</f>
        <v>112</v>
      </c>
      <c r="D35" s="102">
        <f>SUM(D32:D34)</f>
        <v>5555</v>
      </c>
    </row>
    <row r="37" spans="1:7" x14ac:dyDescent="0.2">
      <c r="A37" s="108" t="str">
        <f>"In summary, "&amp;TEXT($D$23,"0,000")&amp; " of UI's customers are participating in the CTCleanEnergyOptions Program"</f>
        <v>In summary, 4,663 of UI's customers are participating in the CTCleanEnergyOptions Program</v>
      </c>
    </row>
    <row r="38" spans="1:7" x14ac:dyDescent="0.2">
      <c r="A38" s="108" t="str">
        <f>"In summary, "&amp;TEXT($D$29,"000")&amp; " of UI's customers are participating in RECs only with Sterling Planet"</f>
        <v>In summary, 892 of UI's customers are participating in RECs only with Sterling Planet</v>
      </c>
    </row>
    <row r="39" spans="1:7" x14ac:dyDescent="0.2">
      <c r="A39" s="108" t="str">
        <f>"In summary, "&amp;TEXT($D$35,"0,000")&amp; " of UI's customers are participating in all REC programs"</f>
        <v>In summary, 5,555 of UI's customers are participating in all REC programs</v>
      </c>
    </row>
    <row r="41" spans="1:7" x14ac:dyDescent="0.2">
      <c r="A41" s="109" t="s">
        <v>33</v>
      </c>
    </row>
    <row r="42" spans="1:7" x14ac:dyDescent="0.2">
      <c r="A42" s="86" t="s">
        <v>29</v>
      </c>
    </row>
    <row r="44" spans="1:7" x14ac:dyDescent="0.2">
      <c r="A44" s="85" t="str">
        <f>'Summary Load Customers '!A35</f>
        <v>Dated 7/16/2015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" bottom="0.75" header="0.75" footer="0"/>
  <pageSetup orientation="portrait" r:id="rId1"/>
  <headerFooter alignWithMargins="0">
    <oddHeader xml:space="preserve">&amp;RPage  &amp;P  of  &amp;N
</oddHeader>
  </headerFooter>
  <ignoredErrors>
    <ignoredError sqref="C20 C26 C32 C33:C3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 Load Customers </vt:lpstr>
      <vt:lpstr>Suppliers</vt:lpstr>
      <vt:lpstr>Summary REC Customers</vt:lpstr>
      <vt:lpstr>REC_programs_detail</vt:lpstr>
      <vt:lpstr>Sheet1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Rod  Cranford</cp:lastModifiedBy>
  <cp:lastPrinted>2015-07-16T13:54:28Z</cp:lastPrinted>
  <dcterms:created xsi:type="dcterms:W3CDTF">2009-03-17T13:14:28Z</dcterms:created>
  <dcterms:modified xsi:type="dcterms:W3CDTF">2015-07-16T13:54:37Z</dcterms:modified>
</cp:coreProperties>
</file>