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070" windowHeight="483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  <definedName name="_xlnm.Print_Area" localSheetId="1">Suppliers!$A$1:$F$65</definedName>
  </definedNames>
  <calcPr calcId="145621"/>
</workbook>
</file>

<file path=xl/calcChain.xml><?xml version="1.0" encoding="utf-8"?>
<calcChain xmlns="http://schemas.openxmlformats.org/spreadsheetml/2006/main">
  <c r="D62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9" i="6"/>
  <c r="E62" i="6" s="1"/>
  <c r="F33" i="6" l="1"/>
  <c r="F35" i="6"/>
  <c r="F36" i="6"/>
  <c r="F37" i="6"/>
  <c r="F40" i="6"/>
  <c r="F41" i="6"/>
  <c r="F43" i="6"/>
  <c r="F44" i="6"/>
  <c r="F45" i="6"/>
  <c r="F46" i="6"/>
  <c r="F48" i="6"/>
  <c r="F49" i="6"/>
  <c r="F52" i="6"/>
  <c r="F53" i="6"/>
  <c r="F56" i="6"/>
  <c r="F57" i="6"/>
  <c r="F58" i="6"/>
  <c r="F60" i="6"/>
  <c r="F61" i="6"/>
  <c r="F34" i="6"/>
  <c r="F59" i="6" l="1"/>
  <c r="F55" i="6"/>
  <c r="F51" i="6"/>
  <c r="F47" i="6"/>
  <c r="F39" i="6"/>
  <c r="F62" i="6"/>
  <c r="F54" i="6"/>
  <c r="F50" i="6"/>
  <c r="F42" i="6"/>
  <c r="F38" i="6"/>
  <c r="C62" i="6"/>
  <c r="F13" i="6" l="1"/>
  <c r="F12" i="6" l="1"/>
  <c r="F9" i="6"/>
  <c r="F13" i="7"/>
  <c r="A5" i="5" l="1"/>
  <c r="C22" i="5" l="1"/>
  <c r="B22" i="5"/>
  <c r="C21" i="5"/>
  <c r="B21" i="5"/>
  <c r="H12" i="7" l="1"/>
  <c r="F15" i="6" l="1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29" i="6" l="1"/>
  <c r="F11" i="6"/>
  <c r="F14" i="6"/>
  <c r="F16" i="6"/>
  <c r="F18" i="6"/>
  <c r="F20" i="6"/>
  <c r="F22" i="6"/>
  <c r="F24" i="6"/>
  <c r="F26" i="6"/>
  <c r="F28" i="6"/>
  <c r="F31" i="6"/>
  <c r="F10" i="6"/>
  <c r="F17" i="6"/>
  <c r="F19" i="6"/>
  <c r="F21" i="6"/>
  <c r="F23" i="6"/>
  <c r="F25" i="6"/>
  <c r="F27" i="6"/>
  <c r="F30" i="6"/>
  <c r="F32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<sst xmlns="http://schemas.openxmlformats.org/spreadsheetml/2006/main" count="175" uniqueCount="110">
  <si>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</si>
  <si>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</si>
  <si>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</si>
  <si>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</si>
  <si>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</si>
  <si>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</si>
  <si>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</si>
  <si>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</si>
  <si>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</si>
  <si>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</si>
  <si>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</si>
  <si>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</si>
  <si>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</si>
  <si>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</si>
  <si>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</si>
  <si>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</si>
  <si>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</si>
  <si>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</si>
  <si>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</si>
  <si>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</si>
  <si>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</si>
  <si>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</si>
  <si>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</si>
  <si>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</si>
  <si>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</si>
  <si>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</si>
  <si>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</si>
  <si>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</si>
  <si>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</si>
  <si>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</si>
  <si>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</si>
  <si>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</si>
  <si>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</si>
  <si>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</si>
  <si>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</si>
  <si>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</si>
  <si>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</si>
  <si>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</si>
  <si>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</si>
  <si>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</si>
  <si>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</si>
  <si>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</si>
  <si>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</si>
  <si>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</si>
  <si>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</si>
  <si>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</si>
  <si>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</si>
  <si>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</si>
  <si>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</si>
  <si>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</si>
  <si>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</si>
  <si>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</si>
  <si>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</si>
  <si>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</si>
  <si>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</si>
  <si>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</si>
  <si>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</si>
  <si>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</si>
  <si>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</si>
  <si>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</si>
  <si>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</si>
  <si>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</si>
  <si>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</si>
  <si>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</si>
  <si>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</si>
  <si>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</si>
  <si>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</si>
  <si>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</si>
  <si>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</si>
  <si>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</si>
  <si>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</si>
  <si>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</si>
  <si>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</si>
  <si>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</si>
  <si>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</si>
  <si>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</si>
  <si>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</si>
  <si>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</si>
  <si>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</si>
  <si>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</si>
  <si>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</si>
  <si>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</si>
  <si>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</si>
  <si>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</si>
  <si>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</si>
  <si>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</si>
  <si>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</si>
  <si>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</si>
  <si>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</si>
  <si>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</si>
  <si>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</si>
  <si>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</si>
  <si>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</si>
  <si>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</si>
  <si>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</si>
  <si>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</si>
  <si>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</si>
  <si>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</si>
  <si>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</si>
  <si>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</si>
  <si>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</si>
  <si>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</si>
  <si>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</si>
  <si>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</si>
  <si>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</si>
  <si>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</si>
  <si>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</si>
  <si>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</si>
  <si>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</si>
  <si>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April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</si>
</sst>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56707.98299999992</v>
      </c>
      <c r="C11" s="45">
        <f>IF(B11=0,0,B11/$B$13)</f>
        <v>0.39956684736758841</v>
      </c>
      <c r="D11" s="74">
        <v>114956.6380600001</v>
      </c>
      <c r="E11" s="45">
        <f>IF(D11=0,0,D11/$D$13)</f>
        <v>0.73305496548350113</v>
      </c>
      <c r="F11" s="74">
        <v>94428.68694</v>
      </c>
      <c r="G11" s="45">
        <f>IF(F11=0,0,F11/$F$13)</f>
        <v>0.96361902374103481</v>
      </c>
      <c r="H11" s="46">
        <f>IF(B11+D11+F11=0,0,B11+D11+F11)</f>
        <v>266093.30800000002</v>
      </c>
      <c r="I11" s="45">
        <f>IF(H11=0,0,H11/$H$13)</f>
        <v>0.67070619904892925</v>
      </c>
    </row>
    <row r="12" spans="1:15" ht="18" customHeight="1" x14ac:dyDescent="0.2">
      <c r="A12" s="44" t="s">
        <v>15</v>
      </c>
      <c r="B12" s="75">
        <v>85215.661000000007</v>
      </c>
      <c r="C12" s="45">
        <f>IF(B12=0,0,B12/$B$13)</f>
        <v>0.6004331526324117</v>
      </c>
      <c r="D12" s="75">
        <v>41861.941000000043</v>
      </c>
      <c r="E12" s="45">
        <f>IF(D12=0,0,D12/$D$13)</f>
        <v>0.26694503451649887</v>
      </c>
      <c r="F12" s="75">
        <v>3565.1099999999992</v>
      </c>
      <c r="G12" s="45">
        <f>IF(F12=0,0,F12/$F$13)</f>
        <v>3.6380976258965227E-2</v>
      </c>
      <c r="H12" s="112">
        <f>IF(B12+D12+F12=0,0,B12+D12+F12)</f>
        <v>130642.71200000004</v>
      </c>
      <c r="I12" s="45">
        <f>IF(H12=0,0,H12/$H$13)</f>
        <v>0.32929380095107075</v>
      </c>
    </row>
    <row r="13" spans="1:15" ht="18" customHeight="1" x14ac:dyDescent="0.2">
      <c r="A13" s="44" t="s">
        <v>16</v>
      </c>
      <c r="B13" s="47">
        <f>SUM(B11:B12)</f>
        <v>141923.64399999991</v>
      </c>
      <c r="C13" s="48"/>
      <c r="D13" s="47">
        <f>SUM(D11:D12)</f>
        <v>156818.57906000013</v>
      </c>
      <c r="E13" s="48"/>
      <c r="F13" s="47">
        <f>SUM(F11:F12)</f>
        <v>97993.79694</v>
      </c>
      <c r="G13" s="48"/>
      <c r="H13" s="47">
        <f>IF(H11+H12=0,0,H11+H12)</f>
        <v>396736.02000000008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266,093 MWh, or 67.1%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130,643 MHh, or 32.9%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109420</v>
      </c>
      <c r="C20" s="45">
        <f>IF(B20=0,0,B20/$B$22)</f>
        <v>0.3663869598119513</v>
      </c>
      <c r="D20" s="74">
        <v>21135</v>
      </c>
      <c r="E20" s="58">
        <f>IF(D20=0,0,D20/$D$22)</f>
        <v>0.54639228561826214</v>
      </c>
      <c r="F20" s="74">
        <v>227</v>
      </c>
      <c r="G20" s="45">
        <f>IF(F20=0,0,F20/$F$22)</f>
        <v>0.93801652892561982</v>
      </c>
      <c r="H20" s="46">
        <f>IF(B20+D20+F20=0,0,B20+D20+F20)</f>
        <v>130782</v>
      </c>
      <c r="I20" s="45">
        <f>IF(H20=0,0,H20/$H$22)</f>
        <v>0.38742301573900445</v>
      </c>
      <c r="J20" s="59"/>
      <c r="M20" s="111"/>
    </row>
    <row r="21" spans="1:17" ht="18" customHeight="1" x14ac:dyDescent="0.2">
      <c r="A21" s="44" t="str">
        <f>A12</f>
        <v>UI</v>
      </c>
      <c r="B21" s="75">
        <v>189226</v>
      </c>
      <c r="C21" s="45">
        <f>IF(B21=0,0,B21/$B$22)</f>
        <v>0.63361304018804876</v>
      </c>
      <c r="D21" s="75">
        <v>17546</v>
      </c>
      <c r="E21" s="58">
        <f>IF(D21=0,0,D21/$D$22)</f>
        <v>0.4536077143817378</v>
      </c>
      <c r="F21" s="75">
        <v>15</v>
      </c>
      <c r="G21" s="45">
        <f>IF(F21=0,0,F21/$F$22)</f>
        <v>6.1983471074380167E-2</v>
      </c>
      <c r="H21" s="75">
        <f>IF(B21+D21+F21=0,0,B21+D21+F21)</f>
        <v>206787</v>
      </c>
      <c r="I21" s="45">
        <f>IF(H21=0,0,H21/$H$22)</f>
        <v>0.61257698426099549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298646</v>
      </c>
      <c r="C22" s="60"/>
      <c r="D22" s="47">
        <f>SUM(D20:D21)</f>
        <v>38681</v>
      </c>
      <c r="E22" s="48"/>
      <c r="F22" s="47">
        <f>SUM(F20:F21)</f>
        <v>242</v>
      </c>
      <c r="G22" s="48"/>
      <c r="H22" s="47">
        <f>IF(H20+H21=0,0,H20+H21)</f>
        <v>337569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130,782 of UI's total customers, or 38.7%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206,787 or 61.3%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scale="79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April 30,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1301</v>
      </c>
      <c r="D9" s="77">
        <v>445</v>
      </c>
      <c r="E9" s="113">
        <f t="shared" ref="E9:E61" si="0">IF(SUM(C9:D9)=0,0,SUM(C9:D9))</f>
        <v>1746</v>
      </c>
      <c r="F9" s="25">
        <f t="shared" ref="F9:F62" si="1">IF(E9=0,"",E9/$E$62)</f>
        <v>1.3417454986974464E-2</v>
      </c>
    </row>
    <row r="10" spans="1:11" ht="14.25" customHeight="1" x14ac:dyDescent="0.2">
      <c r="A10" s="23">
        <v>2</v>
      </c>
      <c r="B10" s="24" t="s">
        <v>88</v>
      </c>
      <c r="C10" s="77">
        <v>683</v>
      </c>
      <c r="D10" s="77">
        <v>528</v>
      </c>
      <c r="E10" s="113">
        <f t="shared" si="0"/>
        <v>1211</v>
      </c>
      <c r="F10" s="25">
        <f t="shared" si="1"/>
        <v>9.3061500511031365E-3</v>
      </c>
    </row>
    <row r="11" spans="1:11" ht="14.25" customHeight="1" x14ac:dyDescent="0.2">
      <c r="A11" s="23">
        <v>3</v>
      </c>
      <c r="B11" s="24" t="s">
        <v>108</v>
      </c>
      <c r="C11" s="77">
        <v>155</v>
      </c>
      <c r="D11" s="77">
        <v>103</v>
      </c>
      <c r="E11" s="113">
        <f t="shared" si="0"/>
        <v>258</v>
      </c>
      <c r="F11" s="25">
        <f t="shared" si="1"/>
        <v>1.9826479877659859E-3</v>
      </c>
    </row>
    <row r="12" spans="1:11" ht="14.25" customHeight="1" x14ac:dyDescent="0.2">
      <c r="A12" s="23">
        <v>4</v>
      </c>
      <c r="B12" s="110" t="s">
        <v>83</v>
      </c>
      <c r="C12" s="77">
        <v>11109</v>
      </c>
      <c r="D12" s="77">
        <v>902</v>
      </c>
      <c r="E12" s="113">
        <f t="shared" si="0"/>
        <v>12011</v>
      </c>
      <c r="F12" s="25">
        <f t="shared" si="1"/>
        <v>9.2300716980842093E-2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1.3832427821623157E-4</v>
      </c>
    </row>
    <row r="15" spans="1:11" ht="14.25" customHeight="1" x14ac:dyDescent="0.2">
      <c r="A15" s="23">
        <v>7</v>
      </c>
      <c r="B15" s="24" t="s">
        <v>54</v>
      </c>
      <c r="C15" s="77">
        <v>1331</v>
      </c>
      <c r="D15" s="77">
        <v>42</v>
      </c>
      <c r="E15" s="113">
        <f t="shared" si="0"/>
        <v>1373</v>
      </c>
      <c r="F15" s="25">
        <f t="shared" si="1"/>
        <v>1.055106855504922E-2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2875</v>
      </c>
      <c r="D17" s="77">
        <v>12</v>
      </c>
      <c r="E17" s="113">
        <f t="shared" si="0"/>
        <v>2887</v>
      </c>
      <c r="F17" s="25">
        <f t="shared" si="1"/>
        <v>2.2185677289458923E-2</v>
      </c>
    </row>
    <row r="18" spans="1:6" ht="14.25" customHeight="1" x14ac:dyDescent="0.2">
      <c r="A18" s="23">
        <v>10</v>
      </c>
      <c r="B18" s="110" t="s">
        <v>12</v>
      </c>
      <c r="C18" s="77">
        <v>9658</v>
      </c>
      <c r="D18" s="77">
        <v>1230</v>
      </c>
      <c r="E18" s="113">
        <f t="shared" si="0"/>
        <v>10888</v>
      </c>
      <c r="F18" s="25">
        <f t="shared" si="1"/>
        <v>8.3670818956573856E-2</v>
      </c>
    </row>
    <row r="19" spans="1:6" ht="14.25" customHeight="1" x14ac:dyDescent="0.2">
      <c r="A19" s="23">
        <v>11</v>
      </c>
      <c r="B19" s="24" t="s">
        <v>85</v>
      </c>
      <c r="C19" s="77">
        <v>3895</v>
      </c>
      <c r="D19" s="77">
        <v>108</v>
      </c>
      <c r="E19" s="113">
        <f t="shared" si="0"/>
        <v>4003</v>
      </c>
      <c r="F19" s="25">
        <f t="shared" si="1"/>
        <v>3.076178253886528E-2</v>
      </c>
    </row>
    <row r="20" spans="1:6" ht="14.25" customHeight="1" x14ac:dyDescent="0.2">
      <c r="A20" s="23">
        <v>12</v>
      </c>
      <c r="B20" s="24" t="s">
        <v>14</v>
      </c>
      <c r="C20" s="77">
        <v>376</v>
      </c>
      <c r="D20" s="77">
        <v>2827</v>
      </c>
      <c r="E20" s="113">
        <f t="shared" si="0"/>
        <v>3203</v>
      </c>
      <c r="F20" s="25">
        <f t="shared" si="1"/>
        <v>2.4614036840366098E-2</v>
      </c>
    </row>
    <row r="21" spans="1:6" ht="14.25" customHeight="1" x14ac:dyDescent="0.2">
      <c r="A21" s="23">
        <v>13</v>
      </c>
      <c r="B21" s="110" t="s">
        <v>82</v>
      </c>
      <c r="C21" s="77">
        <v>372</v>
      </c>
      <c r="D21" s="77">
        <v>93</v>
      </c>
      <c r="E21" s="113">
        <f t="shared" si="0"/>
        <v>465</v>
      </c>
      <c r="F21" s="25">
        <f t="shared" si="1"/>
        <v>3.5733771872526491E-3</v>
      </c>
    </row>
    <row r="22" spans="1:6" ht="14.25" customHeight="1" x14ac:dyDescent="0.2">
      <c r="A22" s="23">
        <v>14</v>
      </c>
      <c r="B22" s="110" t="s">
        <v>98</v>
      </c>
      <c r="C22" s="77">
        <v>38</v>
      </c>
      <c r="D22" s="77">
        <v>922</v>
      </c>
      <c r="E22" s="113">
        <f t="shared" si="0"/>
        <v>960</v>
      </c>
      <c r="F22" s="25">
        <f t="shared" si="1"/>
        <v>7.3772948381990175E-3</v>
      </c>
    </row>
    <row r="23" spans="1:6" ht="14.25" customHeight="1" x14ac:dyDescent="0.2">
      <c r="A23" s="23">
        <v>15</v>
      </c>
      <c r="B23" s="78" t="s">
        <v>99</v>
      </c>
      <c r="C23" s="77">
        <v>12884</v>
      </c>
      <c r="D23" s="77">
        <v>2682</v>
      </c>
      <c r="E23" s="113">
        <f t="shared" si="0"/>
        <v>15566</v>
      </c>
      <c r="F23" s="25">
        <f t="shared" si="1"/>
        <v>0.11961976192854783</v>
      </c>
    </row>
    <row r="24" spans="1:6" ht="14.25" customHeight="1" x14ac:dyDescent="0.2">
      <c r="A24" s="23">
        <v>16</v>
      </c>
      <c r="B24" s="110" t="s">
        <v>50</v>
      </c>
      <c r="C24" s="77">
        <v>4822</v>
      </c>
      <c r="D24" s="77">
        <v>365</v>
      </c>
      <c r="E24" s="113">
        <f t="shared" si="0"/>
        <v>5187</v>
      </c>
      <c r="F24" s="25">
        <f t="shared" si="1"/>
        <v>3.9860446172644066E-2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1064</v>
      </c>
      <c r="D26" s="77">
        <v>196</v>
      </c>
      <c r="E26" s="113">
        <f t="shared" si="0"/>
        <v>1260</v>
      </c>
      <c r="F26" s="25">
        <f t="shared" si="1"/>
        <v>9.6826994751362111E-3</v>
      </c>
    </row>
    <row r="27" spans="1:6" ht="14.25" customHeight="1" x14ac:dyDescent="0.2">
      <c r="A27" s="23">
        <v>19</v>
      </c>
      <c r="B27" s="24" t="s">
        <v>17</v>
      </c>
      <c r="C27" s="77">
        <v>0</v>
      </c>
      <c r="D27" s="77">
        <v>0</v>
      </c>
      <c r="E27" s="113">
        <f t="shared" si="0"/>
        <v>0</v>
      </c>
      <c r="F27" s="25" t="str">
        <f t="shared" si="1"/>
        <v/>
      </c>
    </row>
    <row r="28" spans="1:6" ht="14.25" customHeight="1" x14ac:dyDescent="0.2">
      <c r="A28" s="23">
        <v>20</v>
      </c>
      <c r="B28" s="24" t="s">
        <v>61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110" t="s">
        <v>18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24" t="s">
        <v>102</v>
      </c>
      <c r="C30" s="77">
        <v>42</v>
      </c>
      <c r="D30" s="77">
        <v>117</v>
      </c>
      <c r="E30" s="113">
        <f t="shared" si="0"/>
        <v>159</v>
      </c>
      <c r="F30" s="25">
        <f t="shared" si="1"/>
        <v>1.2218644575767124E-3</v>
      </c>
    </row>
    <row r="31" spans="1:6" ht="14.25" customHeight="1" x14ac:dyDescent="0.2">
      <c r="A31" s="23">
        <v>23</v>
      </c>
      <c r="B31" s="24" t="s">
        <v>90</v>
      </c>
      <c r="C31" s="77">
        <v>797</v>
      </c>
      <c r="D31" s="77">
        <v>8</v>
      </c>
      <c r="E31" s="113">
        <f t="shared" si="0"/>
        <v>805</v>
      </c>
      <c r="F31" s="25">
        <f t="shared" si="1"/>
        <v>6.1861691091148014E-3</v>
      </c>
    </row>
    <row r="32" spans="1:6" ht="14.25" customHeight="1" x14ac:dyDescent="0.2">
      <c r="A32" s="23">
        <v>24</v>
      </c>
      <c r="B32" s="24" t="s">
        <v>60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110" t="s">
        <v>77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24" t="s">
        <v>19</v>
      </c>
      <c r="C34" s="77">
        <v>543</v>
      </c>
      <c r="D34" s="77">
        <v>1082</v>
      </c>
      <c r="E34" s="113">
        <f t="shared" si="0"/>
        <v>1625</v>
      </c>
      <c r="F34" s="25">
        <f t="shared" si="1"/>
        <v>1.2487608450076463E-2</v>
      </c>
    </row>
    <row r="35" spans="1:6" ht="14.25" customHeight="1" x14ac:dyDescent="0.2">
      <c r="A35" s="23">
        <v>27</v>
      </c>
      <c r="B35" s="24" t="s">
        <v>20</v>
      </c>
      <c r="C35" s="77">
        <v>0</v>
      </c>
      <c r="D35" s="77">
        <v>0</v>
      </c>
      <c r="E35" s="113">
        <f t="shared" si="0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110" t="s">
        <v>21</v>
      </c>
      <c r="C36" s="77">
        <v>6226</v>
      </c>
      <c r="D36" s="77">
        <v>778</v>
      </c>
      <c r="E36" s="113">
        <f t="shared" si="0"/>
        <v>7004</v>
      </c>
      <c r="F36" s="25">
        <f t="shared" si="1"/>
        <v>5.3823513590360333E-2</v>
      </c>
    </row>
    <row r="37" spans="1:6" ht="14.25" customHeight="1" x14ac:dyDescent="0.2">
      <c r="A37" s="23">
        <v>29</v>
      </c>
      <c r="B37" s="24" t="s">
        <v>95</v>
      </c>
      <c r="C37" s="77">
        <v>144</v>
      </c>
      <c r="D37" s="77">
        <v>20</v>
      </c>
      <c r="E37" s="113">
        <f t="shared" si="0"/>
        <v>164</v>
      </c>
      <c r="F37" s="25">
        <f t="shared" si="1"/>
        <v>1.2602878681923322E-3</v>
      </c>
    </row>
    <row r="38" spans="1:6" ht="14.25" customHeight="1" x14ac:dyDescent="0.2">
      <c r="A38" s="23">
        <v>30</v>
      </c>
      <c r="B38" s="110" t="s">
        <v>78</v>
      </c>
      <c r="C38" s="77">
        <v>1</v>
      </c>
      <c r="D38" s="77">
        <v>35</v>
      </c>
      <c r="E38" s="113">
        <f t="shared" si="0"/>
        <v>36</v>
      </c>
      <c r="F38" s="25">
        <f t="shared" si="1"/>
        <v>2.7664855643246315E-4</v>
      </c>
    </row>
    <row r="39" spans="1:6" ht="14.25" customHeight="1" x14ac:dyDescent="0.2">
      <c r="A39" s="23">
        <v>31</v>
      </c>
      <c r="B39" s="110" t="s">
        <v>93</v>
      </c>
      <c r="C39" s="77">
        <v>299</v>
      </c>
      <c r="D39" s="77">
        <v>1276</v>
      </c>
      <c r="E39" s="113">
        <f t="shared" si="0"/>
        <v>1575</v>
      </c>
      <c r="F39" s="25">
        <f t="shared" si="1"/>
        <v>1.2103374343920264E-2</v>
      </c>
    </row>
    <row r="40" spans="1:6" ht="14.25" customHeight="1" x14ac:dyDescent="0.2">
      <c r="A40" s="23">
        <v>32</v>
      </c>
      <c r="B40" s="24" t="s">
        <v>92</v>
      </c>
      <c r="C40" s="77">
        <v>18</v>
      </c>
      <c r="D40" s="77">
        <v>2184</v>
      </c>
      <c r="E40" s="113">
        <f t="shared" si="0"/>
        <v>2202</v>
      </c>
      <c r="F40" s="25">
        <f t="shared" si="1"/>
        <v>1.6921670035118998E-2</v>
      </c>
    </row>
    <row r="41" spans="1:6" ht="14.25" customHeight="1" x14ac:dyDescent="0.2">
      <c r="A41" s="23">
        <v>33</v>
      </c>
      <c r="B41" s="24" t="s">
        <v>51</v>
      </c>
      <c r="C41" s="77">
        <v>9476</v>
      </c>
      <c r="D41" s="77">
        <v>265</v>
      </c>
      <c r="E41" s="113">
        <f t="shared" si="0"/>
        <v>9741</v>
      </c>
      <c r="F41" s="25">
        <f t="shared" si="1"/>
        <v>7.4856488561350659E-2</v>
      </c>
    </row>
    <row r="42" spans="1:6" ht="14.25" customHeight="1" x14ac:dyDescent="0.2">
      <c r="A42" s="23">
        <v>34</v>
      </c>
      <c r="B42" s="110" t="s">
        <v>59</v>
      </c>
      <c r="C42" s="77">
        <v>613</v>
      </c>
      <c r="D42" s="77">
        <v>10</v>
      </c>
      <c r="E42" s="113">
        <f t="shared" si="0"/>
        <v>623</v>
      </c>
      <c r="F42" s="25">
        <f t="shared" si="1"/>
        <v>4.7875569627062377E-3</v>
      </c>
    </row>
    <row r="43" spans="1:6" ht="14.25" customHeight="1" x14ac:dyDescent="0.2">
      <c r="A43" s="23">
        <v>35</v>
      </c>
      <c r="B43" s="110" t="s">
        <v>96</v>
      </c>
      <c r="C43" s="77">
        <v>0</v>
      </c>
      <c r="D43" s="77">
        <v>0</v>
      </c>
      <c r="E43" s="113">
        <f t="shared" si="0"/>
        <v>0</v>
      </c>
      <c r="F43" s="25" t="str">
        <f t="shared" si="1"/>
        <v/>
      </c>
    </row>
    <row r="44" spans="1:6" ht="14.25" customHeight="1" x14ac:dyDescent="0.2">
      <c r="A44" s="23">
        <v>36</v>
      </c>
      <c r="B44" s="24" t="s">
        <v>86</v>
      </c>
      <c r="C44" s="77">
        <v>2207</v>
      </c>
      <c r="D44" s="77">
        <v>83</v>
      </c>
      <c r="E44" s="113">
        <f t="shared" si="0"/>
        <v>2290</v>
      </c>
      <c r="F44" s="25">
        <f t="shared" si="1"/>
        <v>1.7597922061953906E-2</v>
      </c>
    </row>
    <row r="45" spans="1:6" ht="14.25" customHeight="1" x14ac:dyDescent="0.2">
      <c r="A45" s="23">
        <v>37</v>
      </c>
      <c r="B45" s="24" t="s">
        <v>23</v>
      </c>
      <c r="C45" s="77">
        <v>9596</v>
      </c>
      <c r="D45" s="77">
        <v>1254</v>
      </c>
      <c r="E45" s="113">
        <f t="shared" si="0"/>
        <v>10850</v>
      </c>
      <c r="F45" s="25">
        <f t="shared" si="1"/>
        <v>8.337880103589515E-2</v>
      </c>
    </row>
    <row r="46" spans="1:6" ht="14.25" customHeight="1" x14ac:dyDescent="0.2">
      <c r="A46" s="23">
        <v>38</v>
      </c>
      <c r="B46" s="110" t="s">
        <v>56</v>
      </c>
      <c r="C46" s="77">
        <v>0</v>
      </c>
      <c r="D46" s="77">
        <v>0</v>
      </c>
      <c r="E46" s="113">
        <f t="shared" si="0"/>
        <v>0</v>
      </c>
      <c r="F46" s="25" t="str">
        <f t="shared" si="1"/>
        <v/>
      </c>
    </row>
    <row r="47" spans="1:6" x14ac:dyDescent="0.2">
      <c r="A47" s="23">
        <v>39</v>
      </c>
      <c r="B47" s="79" t="s">
        <v>87</v>
      </c>
      <c r="C47" s="77">
        <v>2330</v>
      </c>
      <c r="D47" s="77">
        <v>540</v>
      </c>
      <c r="E47" s="113">
        <f t="shared" si="0"/>
        <v>2870</v>
      </c>
      <c r="F47" s="25">
        <f t="shared" si="1"/>
        <v>2.2055037693365812E-2</v>
      </c>
    </row>
    <row r="48" spans="1:6" x14ac:dyDescent="0.2">
      <c r="A48" s="23">
        <v>40</v>
      </c>
      <c r="B48" s="24" t="s">
        <v>49</v>
      </c>
      <c r="C48" s="77">
        <v>0</v>
      </c>
      <c r="D48" s="77">
        <v>0</v>
      </c>
      <c r="E48" s="113">
        <f t="shared" si="0"/>
        <v>0</v>
      </c>
      <c r="F48" s="25" t="str">
        <f t="shared" si="1"/>
        <v/>
      </c>
    </row>
    <row r="49" spans="1:6" x14ac:dyDescent="0.2">
      <c r="A49" s="23">
        <v>41</v>
      </c>
      <c r="B49" s="24" t="s">
        <v>55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">
      <c r="A50" s="23">
        <v>42</v>
      </c>
      <c r="B50" s="24" t="s">
        <v>58</v>
      </c>
      <c r="C50" s="77">
        <v>4581</v>
      </c>
      <c r="D50" s="77">
        <v>508</v>
      </c>
      <c r="E50" s="113">
        <f t="shared" si="0"/>
        <v>5089</v>
      </c>
      <c r="F50" s="25">
        <f t="shared" si="1"/>
        <v>3.9107347324577921E-2</v>
      </c>
    </row>
    <row r="51" spans="1:6" x14ac:dyDescent="0.2">
      <c r="A51" s="23">
        <v>43</v>
      </c>
      <c r="B51" s="110" t="s">
        <v>52</v>
      </c>
      <c r="C51" s="77">
        <v>2830</v>
      </c>
      <c r="D51" s="77">
        <v>188</v>
      </c>
      <c r="E51" s="113">
        <f t="shared" si="0"/>
        <v>3018</v>
      </c>
      <c r="F51" s="25">
        <f t="shared" si="1"/>
        <v>2.3192370647588164E-2</v>
      </c>
    </row>
    <row r="52" spans="1:6" x14ac:dyDescent="0.2">
      <c r="A52" s="23">
        <v>44</v>
      </c>
      <c r="B52" s="24" t="s">
        <v>24</v>
      </c>
      <c r="C52" s="77">
        <v>64</v>
      </c>
      <c r="D52" s="77">
        <v>826</v>
      </c>
      <c r="E52" s="113">
        <f t="shared" si="0"/>
        <v>890</v>
      </c>
      <c r="F52" s="25">
        <f t="shared" si="1"/>
        <v>6.8393670895803395E-3</v>
      </c>
    </row>
    <row r="53" spans="1:6" x14ac:dyDescent="0.2">
      <c r="A53" s="23">
        <v>45</v>
      </c>
      <c r="B53" s="24" t="s">
        <v>103</v>
      </c>
      <c r="C53" s="77">
        <v>3413</v>
      </c>
      <c r="D53" s="77">
        <v>189</v>
      </c>
      <c r="E53" s="113">
        <f t="shared" si="0"/>
        <v>3602</v>
      </c>
      <c r="F53" s="25">
        <f t="shared" si="1"/>
        <v>2.7680225007492565E-2</v>
      </c>
    </row>
    <row r="54" spans="1:6" x14ac:dyDescent="0.2">
      <c r="A54" s="23">
        <v>46</v>
      </c>
      <c r="B54" s="24" t="s">
        <v>84</v>
      </c>
      <c r="C54" s="77">
        <v>0</v>
      </c>
      <c r="D54" s="77">
        <v>15</v>
      </c>
      <c r="E54" s="113">
        <f t="shared" si="0"/>
        <v>15</v>
      </c>
      <c r="F54" s="25">
        <f t="shared" si="1"/>
        <v>1.1527023184685965E-4</v>
      </c>
    </row>
    <row r="55" spans="1:6" x14ac:dyDescent="0.2">
      <c r="A55" s="23">
        <v>47</v>
      </c>
      <c r="B55" s="24" t="s">
        <v>106</v>
      </c>
      <c r="C55" s="77">
        <v>4013</v>
      </c>
      <c r="D55" s="77">
        <v>208</v>
      </c>
      <c r="E55" s="113">
        <f t="shared" si="0"/>
        <v>4221</v>
      </c>
      <c r="F55" s="25">
        <f t="shared" si="1"/>
        <v>3.2437043241706306E-2</v>
      </c>
    </row>
    <row r="56" spans="1:6" x14ac:dyDescent="0.2">
      <c r="A56" s="23">
        <v>48</v>
      </c>
      <c r="B56" s="24" t="s">
        <v>105</v>
      </c>
      <c r="C56" s="77">
        <v>3754</v>
      </c>
      <c r="D56" s="77">
        <v>340</v>
      </c>
      <c r="E56" s="113">
        <f t="shared" si="0"/>
        <v>4094</v>
      </c>
      <c r="F56" s="25">
        <f t="shared" si="1"/>
        <v>3.146108861206956E-2</v>
      </c>
    </row>
    <row r="57" spans="1:6" x14ac:dyDescent="0.2">
      <c r="A57" s="23">
        <v>49</v>
      </c>
      <c r="B57" s="78" t="s">
        <v>25</v>
      </c>
      <c r="C57" s="77">
        <v>0</v>
      </c>
      <c r="D57" s="77">
        <v>261</v>
      </c>
      <c r="E57" s="113">
        <f t="shared" si="0"/>
        <v>261</v>
      </c>
      <c r="F57" s="25">
        <f t="shared" si="1"/>
        <v>2.005702034135358E-3</v>
      </c>
    </row>
    <row r="58" spans="1:6" x14ac:dyDescent="0.2">
      <c r="A58" s="23">
        <v>50</v>
      </c>
      <c r="B58" s="78" t="s">
        <v>81</v>
      </c>
      <c r="C58" s="77">
        <v>0</v>
      </c>
      <c r="D58" s="77">
        <v>0</v>
      </c>
      <c r="E58" s="113">
        <f t="shared" si="0"/>
        <v>0</v>
      </c>
      <c r="F58" s="25" t="str">
        <f t="shared" si="1"/>
        <v/>
      </c>
    </row>
    <row r="59" spans="1:6" x14ac:dyDescent="0.2">
      <c r="A59" s="23">
        <v>51</v>
      </c>
      <c r="B59" s="78" t="s">
        <v>48</v>
      </c>
      <c r="C59" s="115">
        <v>4561</v>
      </c>
      <c r="D59" s="115">
        <v>92</v>
      </c>
      <c r="E59" s="113">
        <f t="shared" si="0"/>
        <v>4653</v>
      </c>
      <c r="F59" s="25">
        <f t="shared" si="1"/>
        <v>3.5756825918895868E-2</v>
      </c>
    </row>
    <row r="60" spans="1:6" x14ac:dyDescent="0.2">
      <c r="A60" s="23">
        <v>52</v>
      </c>
      <c r="B60" s="78" t="s">
        <v>47</v>
      </c>
      <c r="C60" s="115">
        <v>1601</v>
      </c>
      <c r="D60" s="115">
        <v>263</v>
      </c>
      <c r="E60" s="113">
        <f t="shared" si="0"/>
        <v>1864</v>
      </c>
      <c r="F60" s="25">
        <f t="shared" si="1"/>
        <v>1.4324247477503093E-2</v>
      </c>
    </row>
    <row r="61" spans="1:6" ht="13.5" thickBot="1" x14ac:dyDescent="0.25">
      <c r="A61" s="23">
        <v>53</v>
      </c>
      <c r="B61" s="78" t="s">
        <v>80</v>
      </c>
      <c r="C61" s="114">
        <v>1216</v>
      </c>
      <c r="D61" s="114">
        <v>226</v>
      </c>
      <c r="E61" s="113">
        <f t="shared" si="0"/>
        <v>1442</v>
      </c>
      <c r="F61" s="25">
        <f t="shared" si="1"/>
        <v>1.1081311621544776E-2</v>
      </c>
    </row>
    <row r="62" spans="1:6" ht="13.5" thickTop="1" x14ac:dyDescent="0.2">
      <c r="A62" s="12"/>
      <c r="B62" s="6" t="s">
        <v>26</v>
      </c>
      <c r="C62" s="73">
        <f>SUM(C9:C61)</f>
        <v>108888</v>
      </c>
      <c r="D62" s="73">
        <f>SUM(D9:D61)</f>
        <v>21241</v>
      </c>
      <c r="E62" s="73">
        <f>SUM(E9:E61)</f>
        <v>130129</v>
      </c>
      <c r="F62" s="25">
        <f t="shared" si="1"/>
        <v>1</v>
      </c>
    </row>
    <row r="63" spans="1:6" x14ac:dyDescent="0.2">
      <c r="A63" s="2" t="s">
        <v>30</v>
      </c>
      <c r="B63" s="19"/>
      <c r="C63" s="19"/>
      <c r="D63" s="19"/>
      <c r="E63" s="19"/>
    </row>
    <row r="64" spans="1:6" x14ac:dyDescent="0.2">
      <c r="A64" s="2" t="s">
        <v>34</v>
      </c>
      <c r="D64" s="19"/>
      <c r="E64" s="19"/>
    </row>
    <row r="65" spans="1:5" x14ac:dyDescent="0.2">
      <c r="A65" s="2" t="s">
        <v>35</v>
      </c>
      <c r="C65" s="12"/>
      <c r="D65" s="12"/>
      <c r="E65" s="12"/>
    </row>
    <row r="66" spans="1:5" x14ac:dyDescent="0.2">
      <c r="C66" s="12"/>
      <c r="D66" s="12"/>
      <c r="E66" s="12"/>
    </row>
    <row r="67" spans="1:5" x14ac:dyDescent="0.2">
      <c r="B67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5" header="0.5" footer="0"/>
  <pageSetup scale="79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F23" sqref="F23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April 30,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4468</v>
      </c>
      <c r="C13" s="48">
        <f>IF(B13=0,0,B13/'Summary Load Customers '!$B$22)</f>
        <v>1.4960856666421114E-2</v>
      </c>
      <c r="D13" s="47">
        <f>REC_programs_detail!C23</f>
        <v>44</v>
      </c>
      <c r="E13" s="48">
        <f>IF(D13=0,0,D13/('Summary Load Customers '!$D$22+'Summary Load Customers '!$F$22))</f>
        <v>1.1304370166739461E-3</v>
      </c>
      <c r="F13" s="47">
        <f>B13+D13</f>
        <v>4512</v>
      </c>
      <c r="G13" s="48">
        <f>IF(F13=0,0,F13/'Summary Load Customers '!$H$22)</f>
        <v>1.3366156252499489E-2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4,512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770</v>
      </c>
      <c r="C20" s="48">
        <f>IF(B20=0,0,B20/'Summary Load Customers '!$B$22)</f>
        <v>2.5783034093877031E-3</v>
      </c>
      <c r="D20" s="47">
        <f>REC_programs_detail!C29</f>
        <v>64</v>
      </c>
      <c r="E20" s="48">
        <f>IF(D20=0,0,D20/('Summary Load Customers '!$D$22+'Summary Load Customers '!$F$22))</f>
        <v>1.6442720242530124E-3</v>
      </c>
      <c r="F20" s="47">
        <f>B20+D20</f>
        <v>834</v>
      </c>
      <c r="G20" s="48">
        <f>IF(F20=0,0,F20/'Summary Load Customers '!$H$22)</f>
        <v>2.4706060094380703E-3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0,834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5238</v>
      </c>
      <c r="C27" s="48">
        <f>IF(B27=0,0,B27/'Summary Load Customers '!$B$22)</f>
        <v>1.7539160075808816E-2</v>
      </c>
      <c r="D27" s="47">
        <f>D13+D20</f>
        <v>108</v>
      </c>
      <c r="E27" s="48">
        <f>IF(D27=0,0,D27/('Summary Load Customers '!$D$22+'Summary Load Customers '!$F$22))</f>
        <v>2.7747090409269582E-3</v>
      </c>
      <c r="F27" s="47">
        <f>B27+D27</f>
        <v>5346</v>
      </c>
      <c r="G27" s="48">
        <f>IF(F27=0,0,F27/'Summary Load Customers '!$H$22)</f>
        <v>1.5836762261937559E-2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5,346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9" zoomScale="110" zoomScaleNormal="110" workbookViewId="0">
      <selection activeCell="F23" sqref="F23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">
      <c r="A5" s="118" t="str">
        <f>'Summary Load Customers '!A6</f>
        <v>Data as of April 30,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160</v>
      </c>
      <c r="C9" s="93">
        <v>2</v>
      </c>
      <c r="D9" s="94">
        <f>SUM(B9:C9)</f>
        <v>162</v>
      </c>
      <c r="E9" s="96"/>
      <c r="F9" s="96"/>
      <c r="G9" s="95"/>
      <c r="H9" s="84"/>
    </row>
    <row r="10" spans="1:9" x14ac:dyDescent="0.2">
      <c r="A10" s="91" t="s">
        <v>28</v>
      </c>
      <c r="B10" s="93">
        <v>3656</v>
      </c>
      <c r="C10" s="93">
        <v>40</v>
      </c>
      <c r="D10" s="94">
        <f>SUM(B10:C10)</f>
        <v>3696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3816</v>
      </c>
      <c r="C11" s="100">
        <f>IF(SUM(C8:C10)=0,0,SUM(C8:C10))</f>
        <v>42</v>
      </c>
      <c r="D11" s="100">
        <f>IF(SUM(D8:D10)=0,0,SUM(D8:D10))</f>
        <v>3858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649</v>
      </c>
      <c r="C16" s="93">
        <v>2</v>
      </c>
      <c r="D16" s="94">
        <f>SUM(B16:C16)</f>
        <v>651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652</v>
      </c>
      <c r="C17" s="100">
        <f>IF(SUM(C14:C16)=0,0,SUM(C14:C16))</f>
        <v>2</v>
      </c>
      <c r="D17" s="100">
        <f>IF(SUM(D14:D16)=0,0,SUM(D14:D16))</f>
        <v>654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163</v>
      </c>
      <c r="C21" s="105">
        <f>IF(C9+C15=0,0,C9+C15)</f>
        <v>2</v>
      </c>
      <c r="D21" s="94">
        <f t="shared" si="0"/>
        <v>165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4305</v>
      </c>
      <c r="C22" s="105">
        <f>IF(C10+C16=0,0,C10+C16)</f>
        <v>42</v>
      </c>
      <c r="D22" s="94">
        <f>IF(D10+D16=0,0,D10+D16)</f>
        <v>4347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4468</v>
      </c>
      <c r="C23" s="100">
        <f>IF(SUM(C20:C22)=0,0,SUM(C20:C22))</f>
        <v>44</v>
      </c>
      <c r="D23" s="100">
        <f>SUM(D20:D22)</f>
        <v>4512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214</v>
      </c>
      <c r="C27" s="93">
        <v>11</v>
      </c>
      <c r="D27" s="94">
        <f>SUM(B27:C27)</f>
        <v>225</v>
      </c>
    </row>
    <row r="28" spans="1:8" x14ac:dyDescent="0.2">
      <c r="A28" s="91" t="s">
        <v>28</v>
      </c>
      <c r="B28" s="93">
        <v>556</v>
      </c>
      <c r="C28" s="93">
        <v>53</v>
      </c>
      <c r="D28" s="94">
        <f>SUM(B28:C28)</f>
        <v>609</v>
      </c>
    </row>
    <row r="29" spans="1:8" x14ac:dyDescent="0.2">
      <c r="A29" s="99" t="str">
        <f>A23</f>
        <v>Total</v>
      </c>
      <c r="B29" s="100">
        <f>IF(B27+B28=0,0,B27+B28)</f>
        <v>770</v>
      </c>
      <c r="C29" s="100">
        <f>IF(SUM(C26:C28)=0,0,SUM(C26:C28))</f>
        <v>64</v>
      </c>
      <c r="D29" s="100">
        <f>IF(SUM(D26:D28)=0,0,SUM(D26:D28))</f>
        <v>834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377</v>
      </c>
      <c r="C33" s="105">
        <f t="shared" si="1"/>
        <v>13</v>
      </c>
      <c r="D33" s="94">
        <f t="shared" si="1"/>
        <v>390</v>
      </c>
      <c r="E33" s="84"/>
      <c r="F33" s="84"/>
      <c r="G33" s="84"/>
    </row>
    <row r="34" spans="1:7" x14ac:dyDescent="0.2">
      <c r="A34" s="91" t="s">
        <v>28</v>
      </c>
      <c r="B34" s="105">
        <f>B22+B28</f>
        <v>4861</v>
      </c>
      <c r="C34" s="105">
        <f t="shared" si="1"/>
        <v>95</v>
      </c>
      <c r="D34" s="94">
        <f t="shared" si="1"/>
        <v>4956</v>
      </c>
    </row>
    <row r="35" spans="1:7" x14ac:dyDescent="0.2">
      <c r="A35" s="99" t="str">
        <f>A29</f>
        <v>Total</v>
      </c>
      <c r="B35" s="100">
        <f>IF(B33+B34=0,0,B33+B34)</f>
        <v>5238</v>
      </c>
      <c r="C35" s="100">
        <f>IF(SUM(C32:C34)=0,0,SUM(C32:C34))</f>
        <v>108</v>
      </c>
      <c r="D35" s="100">
        <f>SUM(D32:D34)</f>
        <v>5346</v>
      </c>
    </row>
    <row r="37" spans="1:7" x14ac:dyDescent="0.2">
      <c r="A37" s="106" t="str">
        <f>"In summary, "&amp;TEXT($D$23,"0,000")&amp; " of UI's customers are participating in the CTCleanEnergyOptions Program"</f>
        <v>In summary, 4,512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834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5,346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2016-05-18T15:56:09Z</cp:lastPrinted>
  <dcterms:created xsi:type="dcterms:W3CDTF">2009-03-17T13:14:28Z</dcterms:created>
  <dcterms:modified xsi:type="dcterms:W3CDTF">2016-05-18T15:56:15Z</dcterms:modified>
</cp:coreProperties>
</file>