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-15" yWindow="-15" windowWidth="16425" windowHeight="3375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52511"/>
</workbook>
</file>

<file path=xl/calcChain.xml><?xml version="1.0" encoding="utf-8"?>
<calcChain xmlns="http://schemas.openxmlformats.org/spreadsheetml/2006/main">
  <c r="B21" i="5" l="1"/>
  <c r="B33" i="5" s="1"/>
  <c r="C21" i="5"/>
  <c r="C33" i="5" s="1"/>
  <c r="C22" i="5"/>
  <c r="C34" i="5" s="1"/>
  <c r="B22" i="5"/>
  <c r="B34" i="5" s="1"/>
  <c r="E27" i="6" l="1"/>
  <c r="C63" i="6"/>
  <c r="D63" i="6"/>
  <c r="E10" i="6" l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9" i="6"/>
  <c r="E63" i="6" l="1"/>
  <c r="F34" i="6"/>
  <c r="F36" i="6"/>
  <c r="F37" i="6"/>
  <c r="F38" i="6"/>
  <c r="F41" i="6"/>
  <c r="F42" i="6"/>
  <c r="F44" i="6"/>
  <c r="F45" i="6"/>
  <c r="F46" i="6"/>
  <c r="F47" i="6"/>
  <c r="F49" i="6"/>
  <c r="F50" i="6"/>
  <c r="F53" i="6"/>
  <c r="F54" i="6"/>
  <c r="F57" i="6"/>
  <c r="F58" i="6"/>
  <c r="F59" i="6"/>
  <c r="F61" i="6"/>
  <c r="F62" i="6"/>
  <c r="F35" i="6"/>
  <c r="F60" i="6" l="1"/>
  <c r="F56" i="6"/>
  <c r="F52" i="6"/>
  <c r="F48" i="6"/>
  <c r="F40" i="6"/>
  <c r="F63" i="6"/>
  <c r="F55" i="6"/>
  <c r="F51" i="6"/>
  <c r="F43" i="6"/>
  <c r="F39" i="6"/>
  <c r="F13" i="6" l="1"/>
  <c r="F12" i="6" l="1"/>
  <c r="F9" i="6"/>
  <c r="F13" i="7"/>
  <c r="A5" i="5" l="1"/>
  <c r="H12" i="7" l="1"/>
  <c r="F15" i="6" l="1"/>
  <c r="A6" i="8" l="1"/>
  <c r="B29" i="5"/>
  <c r="B20" i="8" s="1"/>
  <c r="F26" i="8"/>
  <c r="F19" i="8"/>
  <c r="F12" i="8"/>
  <c r="D8" i="5"/>
  <c r="D14" i="5"/>
  <c r="C20" i="5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 s="1"/>
  <c r="H11" i="7"/>
  <c r="A1" i="6"/>
  <c r="A1" i="5"/>
  <c r="C17" i="5"/>
  <c r="C11" i="5"/>
  <c r="B11" i="5"/>
  <c r="B17" i="5"/>
  <c r="A5" i="6"/>
  <c r="A22" i="7"/>
  <c r="A21" i="7"/>
  <c r="D10" i="7"/>
  <c r="F10" i="7" s="1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 l="1"/>
  <c r="D22" i="5"/>
  <c r="D34" i="5" s="1"/>
  <c r="D21" i="5"/>
  <c r="D33" i="5" s="1"/>
  <c r="E20" i="7"/>
  <c r="C12" i="7"/>
  <c r="G20" i="7"/>
  <c r="G11" i="7"/>
  <c r="H13" i="7"/>
  <c r="I11" i="7" s="1"/>
  <c r="A14" i="7" s="1"/>
  <c r="H22" i="7"/>
  <c r="I21" i="7" s="1"/>
  <c r="A25" i="7" s="1"/>
  <c r="C21" i="7"/>
  <c r="D17" i="5"/>
  <c r="D11" i="5"/>
  <c r="B23" i="5"/>
  <c r="B13" i="8" s="1"/>
  <c r="C13" i="8" s="1"/>
  <c r="B35" i="5"/>
  <c r="C20" i="8"/>
  <c r="E11" i="7"/>
  <c r="C23" i="5"/>
  <c r="D13" i="8" s="1"/>
  <c r="C29" i="5" l="1"/>
  <c r="D20" i="8" s="1"/>
  <c r="D26" i="5"/>
  <c r="C32" i="5"/>
  <c r="C35" i="5" s="1"/>
  <c r="F30" i="6"/>
  <c r="F11" i="6"/>
  <c r="F14" i="6"/>
  <c r="F16" i="6"/>
  <c r="F18" i="6"/>
  <c r="F20" i="6"/>
  <c r="F22" i="6"/>
  <c r="F24" i="6"/>
  <c r="F26" i="6"/>
  <c r="F29" i="6"/>
  <c r="F32" i="6"/>
  <c r="F10" i="6"/>
  <c r="F17" i="6"/>
  <c r="F19" i="6"/>
  <c r="F21" i="6"/>
  <c r="F23" i="6"/>
  <c r="F25" i="6"/>
  <c r="F28" i="6"/>
  <c r="F31" i="6"/>
  <c r="F33" i="6"/>
  <c r="F13" i="8"/>
  <c r="G13" i="8" s="1"/>
  <c r="A15" i="8" s="1"/>
  <c r="B27" i="8"/>
  <c r="C27" i="8" s="1"/>
  <c r="I12" i="7"/>
  <c r="A15" i="7" s="1"/>
  <c r="I20" i="7"/>
  <c r="A24" i="7" s="1"/>
  <c r="D23" i="5"/>
  <c r="A37" i="5" s="1"/>
  <c r="E13" i="8"/>
  <c r="D27" i="8"/>
  <c r="E27" i="8" s="1"/>
  <c r="D29" i="5" l="1"/>
  <c r="A38" i="5" s="1"/>
  <c r="D32" i="5"/>
  <c r="D35" i="5" s="1"/>
  <c r="A39" i="5" s="1"/>
  <c r="F20" i="8"/>
  <c r="G20" i="8" s="1"/>
  <c r="A22" i="8" s="1"/>
  <c r="E20" i="8"/>
  <c r="F27" i="8"/>
  <c r="G27" i="8" l="1"/>
  <c r="A29" i="8" s="1"/>
</calcChain>
</file>

<file path=xl/sharedStrings.xml><?xml version="1.0" encoding="utf-8"?>
<sst xmlns="http://schemas.openxmlformats.org/spreadsheetml/2006/main" count="176" uniqueCount="111">
  <si>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</si>
  <si>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</si>
  <si>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</si>
  <si>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</si>
  <si>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</si>
  <si>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</si>
  <si>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</si>
  <si>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</si>
  <si>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</si>
  <si>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</si>
  <si>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</si>
  <si>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</si>
  <si>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</si>
  <si>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</si>
  <si>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</si>
  <si>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</si>
  <si>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</si>
  <si>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</si>
  <si>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</si>
  <si>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</si>
  <si>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</si>
  <si>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</si>
  <si>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</si>
  <si>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</si>
  <si>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</si>
  <si>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</si>
  <si>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</si>
  <si>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</si>
  <si>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</si>
  <si>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</si>
  <si>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</si>
  <si>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</si>
  <si>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</si>
  <si>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</si>
  <si>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</si>
  <si>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</si>
  <si>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</si>
  <si>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</si>
  <si>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</si>
  <si>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</si>
  <si>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</si>
  <si>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</si>
  <si>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</si>
  <si>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</si>
  <si>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</si>
  <si>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</si>
  <si>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</si>
  <si>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</si>
  <si>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</si>
  <si>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</si>
  <si>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</si>
  <si>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</si>
  <si>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</si>
  <si>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</si>
  <si>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</si>
  <si>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</si>
  <si>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</si>
  <si>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</si>
  <si>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</si>
  <si>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</si>
  <si>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</si>
  <si>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</si>
  <si>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</si>
  <si>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</si>
  <si>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</si>
  <si>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</si>
  <si>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</si>
  <si>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</si>
  <si>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</si>
  <si>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</si>
  <si>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</si>
  <si>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</si>
  <si>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</si>
  <si>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</si>
  <si>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</si>
  <si>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</si>
  <si>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</si>
  <si>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</si>
  <si>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</si>
  <si>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</si>
  <si>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</si>
  <si>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</si>
  <si>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</si>
  <si>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</si>
  <si>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</si>
  <si>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</si>
  <si>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</si>
  <si>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</si>
  <si>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</si>
  <si>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</si>
  <si>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</si>
  <si>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</si>
  <si>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</si>
  <si>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</si>
  <si>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</si>
  <si>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</si>
  <si>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</si>
  <si>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</si>
  <si>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</si>
  <si>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</si>
  <si>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</si>
  <si>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</si>
  <si>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</si>
  <si>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</si>
  <si>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</si>
  <si>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</si>
  <si>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</si>
  <si>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</si>
  <si>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</si>
  <si>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First Point Power</t>
  </si>
  <si>
    <t>Data as of July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</si>
</sst>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D21" sqref="D21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110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102703.26900000019</v>
      </c>
      <c r="C11" s="45">
        <f>IF(B11=0,0,B11/$B$13)</f>
        <v>0.40272448519754106</v>
      </c>
      <c r="D11" s="74">
        <v>126301.84452400077</v>
      </c>
      <c r="E11" s="45">
        <f>IF(D11=0,0,D11/$D$13)</f>
        <v>0.70555588970038208</v>
      </c>
      <c r="F11" s="74">
        <v>138351.15047600027</v>
      </c>
      <c r="G11" s="45">
        <f>IF(F11=0,0,F11/$F$13)</f>
        <v>0.94615548132775795</v>
      </c>
      <c r="H11" s="46">
        <f>IF(B11+D11+F11=0,0,B11+D11+F11)</f>
        <v>367356.26400000125</v>
      </c>
      <c r="I11" s="45">
        <f>IF(H11=0,0,H11/$H$13)</f>
        <v>0.63309331133233648</v>
      </c>
    </row>
    <row r="12" spans="1:15" ht="18" customHeight="1" x14ac:dyDescent="0.2">
      <c r="A12" s="44" t="s">
        <v>15</v>
      </c>
      <c r="B12" s="75">
        <v>152317.89999999997</v>
      </c>
      <c r="C12" s="45">
        <f>IF(B12=0,0,B12/$B$13)</f>
        <v>0.59727551480245888</v>
      </c>
      <c r="D12" s="75">
        <v>52708.559000000001</v>
      </c>
      <c r="E12" s="45">
        <f>IF(D12=0,0,D12/$D$13)</f>
        <v>0.29444411029961792</v>
      </c>
      <c r="F12" s="75">
        <v>7873.39</v>
      </c>
      <c r="G12" s="45">
        <f>IF(F12=0,0,F12/$F$13)</f>
        <v>5.3844518672241978E-2</v>
      </c>
      <c r="H12" s="112">
        <f>IF(B12+D12+F12=0,0,B12+D12+F12)</f>
        <v>212899.84899999999</v>
      </c>
      <c r="I12" s="45">
        <f>IF(H12=0,0,H12/$H$13)</f>
        <v>0.36690668866766341</v>
      </c>
    </row>
    <row r="13" spans="1:15" ht="18" customHeight="1" x14ac:dyDescent="0.2">
      <c r="A13" s="44" t="s">
        <v>16</v>
      </c>
      <c r="B13" s="47">
        <f>SUM(B11:B12)</f>
        <v>255021.16900000017</v>
      </c>
      <c r="C13" s="48"/>
      <c r="D13" s="47">
        <f>SUM(D11:D12)</f>
        <v>179010.40352400078</v>
      </c>
      <c r="E13" s="48"/>
      <c r="F13" s="47">
        <f>SUM(F11:F12)</f>
        <v>146224.54047600029</v>
      </c>
      <c r="G13" s="48"/>
      <c r="H13" s="47">
        <f>IF(H11+H12=0,0,H11+H12)</f>
        <v>580256.11300000129</v>
      </c>
      <c r="I13" s="49"/>
    </row>
    <row r="14" spans="1:15" ht="18" customHeight="1" x14ac:dyDescent="0.2">
      <c r="A14" s="108" t="str">
        <f>"As the above table shows, "&amp;TEXT(H11,"0,000")&amp; " MWh, or "&amp;TEXT(I11,"0.0%")&amp;" of UI's total load is served by electric suppliers"</f>
        <v>As the above table shows, 367,356 MWh, or 63.3%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212,900 MHh, or 36.7%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09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109634</v>
      </c>
      <c r="C20" s="45">
        <f>IF(B20=0,0,B20/$B$22)</f>
        <v>0.36773767236550375</v>
      </c>
      <c r="D20" s="74">
        <v>21212</v>
      </c>
      <c r="E20" s="58">
        <f>IF(D20=0,0,D20/$D$22)</f>
        <v>0.5485956654425076</v>
      </c>
      <c r="F20" s="74">
        <v>229</v>
      </c>
      <c r="G20" s="45">
        <f>IF(F20=0,0,F20/$F$22)</f>
        <v>0.92338709677419351</v>
      </c>
      <c r="H20" s="46">
        <f>IF(B20+D20+F20=0,0,B20+D20+F20)</f>
        <v>131075</v>
      </c>
      <c r="I20" s="45">
        <f>IF(H20=0,0,H20/$H$22)</f>
        <v>0.38889465798335532</v>
      </c>
      <c r="J20" s="59"/>
      <c r="M20" s="111"/>
    </row>
    <row r="21" spans="1:17" ht="18" customHeight="1" x14ac:dyDescent="0.2">
      <c r="A21" s="44" t="str">
        <f>A12</f>
        <v>UI</v>
      </c>
      <c r="B21" s="75">
        <v>188497</v>
      </c>
      <c r="C21" s="45">
        <f>IF(B21=0,0,B21/$B$22)</f>
        <v>0.63226232763449619</v>
      </c>
      <c r="D21" s="75">
        <v>17454</v>
      </c>
      <c r="E21" s="58">
        <f>IF(D21=0,0,D21/$D$22)</f>
        <v>0.45140433455749235</v>
      </c>
      <c r="F21" s="75">
        <v>19</v>
      </c>
      <c r="G21" s="45">
        <f>IF(F21=0,0,F21/$F$22)</f>
        <v>7.6612903225806453E-2</v>
      </c>
      <c r="H21" s="75">
        <f>IF(B21+D21+F21=0,0,B21+D21+F21)</f>
        <v>205970</v>
      </c>
      <c r="I21" s="45">
        <f>IF(H21=0,0,H21/$H$22)</f>
        <v>0.61110534201664468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298131</v>
      </c>
      <c r="C22" s="60"/>
      <c r="D22" s="47">
        <f>SUM(D20:D21)</f>
        <v>38666</v>
      </c>
      <c r="E22" s="48"/>
      <c r="F22" s="47">
        <f>SUM(F20:F21)</f>
        <v>248</v>
      </c>
      <c r="G22" s="48"/>
      <c r="H22" s="47">
        <f>IF(H20+H21=0,0,H20+H21)</f>
        <v>337045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131,075 of UI's total customers, or 38.9%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205,970 or 61.1%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1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6" spans="1:1" x14ac:dyDescent="0.2">
      <c r="A36" s="111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showZeros="0" zoomScaleNormal="100" workbookViewId="0">
      <selection activeCell="E69" sqref="E69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July 31,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89</v>
      </c>
      <c r="C9" s="77">
        <v>1188</v>
      </c>
      <c r="D9" s="77">
        <v>429</v>
      </c>
      <c r="E9" s="113">
        <f t="shared" ref="E9:E62" si="0">IF(SUM(C9:D9)=0,0,SUM(C9:D9))</f>
        <v>1617</v>
      </c>
      <c r="F9" s="25">
        <f t="shared" ref="F9:F63" si="1">IF(E9=0,"",E9/$E$63)</f>
        <v>1.2336448598130842E-2</v>
      </c>
    </row>
    <row r="10" spans="1:11" ht="14.25" customHeight="1" x14ac:dyDescent="0.2">
      <c r="A10" s="23">
        <v>2</v>
      </c>
      <c r="B10" s="24" t="s">
        <v>88</v>
      </c>
      <c r="C10" s="77">
        <v>674</v>
      </c>
      <c r="D10" s="77">
        <v>472</v>
      </c>
      <c r="E10" s="113">
        <f t="shared" si="0"/>
        <v>1146</v>
      </c>
      <c r="F10" s="25">
        <f t="shared" si="1"/>
        <v>8.7430860194545115E-3</v>
      </c>
    </row>
    <row r="11" spans="1:11" ht="14.25" customHeight="1" x14ac:dyDescent="0.2">
      <c r="A11" s="23">
        <v>3</v>
      </c>
      <c r="B11" s="24" t="s">
        <v>108</v>
      </c>
      <c r="C11" s="77">
        <v>175</v>
      </c>
      <c r="D11" s="77">
        <v>246</v>
      </c>
      <c r="E11" s="113">
        <f t="shared" si="0"/>
        <v>421</v>
      </c>
      <c r="F11" s="25">
        <f t="shared" si="1"/>
        <v>3.2119015830631317E-3</v>
      </c>
    </row>
    <row r="12" spans="1:11" ht="14.25" customHeight="1" x14ac:dyDescent="0.2">
      <c r="A12" s="23">
        <v>4</v>
      </c>
      <c r="B12" s="110" t="s">
        <v>83</v>
      </c>
      <c r="C12" s="77">
        <v>10700</v>
      </c>
      <c r="D12" s="77">
        <v>840</v>
      </c>
      <c r="E12" s="113">
        <f t="shared" si="0"/>
        <v>11540</v>
      </c>
      <c r="F12" s="25">
        <f t="shared" si="1"/>
        <v>8.8041197787526226E-2</v>
      </c>
    </row>
    <row r="13" spans="1:11" ht="14.25" customHeight="1" x14ac:dyDescent="0.2">
      <c r="A13" s="23">
        <v>5</v>
      </c>
      <c r="B13" s="110" t="s">
        <v>94</v>
      </c>
      <c r="C13" s="77">
        <v>0</v>
      </c>
      <c r="D13" s="77">
        <v>0</v>
      </c>
      <c r="E13" s="113">
        <f t="shared" si="0"/>
        <v>0</v>
      </c>
      <c r="F13" s="25" t="str">
        <f t="shared" si="1"/>
        <v/>
      </c>
    </row>
    <row r="14" spans="1:11" ht="14.25" customHeight="1" x14ac:dyDescent="0.2">
      <c r="A14" s="23">
        <v>6</v>
      </c>
      <c r="B14" s="24" t="s">
        <v>104</v>
      </c>
      <c r="C14" s="77">
        <v>0</v>
      </c>
      <c r="D14" s="77">
        <v>18</v>
      </c>
      <c r="E14" s="113">
        <f t="shared" si="0"/>
        <v>18</v>
      </c>
      <c r="F14" s="25">
        <f t="shared" si="1"/>
        <v>1.3732595842075147E-4</v>
      </c>
    </row>
    <row r="15" spans="1:11" ht="14.25" customHeight="1" x14ac:dyDescent="0.2">
      <c r="A15" s="23">
        <v>7</v>
      </c>
      <c r="B15" s="24" t="s">
        <v>54</v>
      </c>
      <c r="C15" s="77">
        <v>1264</v>
      </c>
      <c r="D15" s="77">
        <v>39</v>
      </c>
      <c r="E15" s="113">
        <f t="shared" si="0"/>
        <v>1303</v>
      </c>
      <c r="F15" s="25">
        <f t="shared" si="1"/>
        <v>9.9408735456799537E-3</v>
      </c>
    </row>
    <row r="16" spans="1:11" ht="14.25" customHeight="1" x14ac:dyDescent="0.2">
      <c r="A16" s="23">
        <v>8</v>
      </c>
      <c r="B16" s="24" t="s">
        <v>53</v>
      </c>
      <c r="C16" s="77">
        <v>0</v>
      </c>
      <c r="D16" s="77">
        <v>0</v>
      </c>
      <c r="E16" s="113">
        <f t="shared" si="0"/>
        <v>0</v>
      </c>
      <c r="F16" s="25" t="str">
        <f t="shared" si="1"/>
        <v/>
      </c>
    </row>
    <row r="17" spans="1:6" ht="14.25" customHeight="1" x14ac:dyDescent="0.2">
      <c r="A17" s="23">
        <v>9</v>
      </c>
      <c r="B17" s="24" t="s">
        <v>10</v>
      </c>
      <c r="C17" s="77">
        <v>3906</v>
      </c>
      <c r="D17" s="77">
        <v>20</v>
      </c>
      <c r="E17" s="113">
        <f t="shared" si="0"/>
        <v>3926</v>
      </c>
      <c r="F17" s="25">
        <f t="shared" si="1"/>
        <v>2.9952317375548348E-2</v>
      </c>
    </row>
    <row r="18" spans="1:6" ht="14.25" customHeight="1" x14ac:dyDescent="0.2">
      <c r="A18" s="23">
        <v>10</v>
      </c>
      <c r="B18" s="110" t="s">
        <v>12</v>
      </c>
      <c r="C18" s="77">
        <v>9992</v>
      </c>
      <c r="D18" s="77">
        <v>1222</v>
      </c>
      <c r="E18" s="113">
        <f t="shared" si="0"/>
        <v>11214</v>
      </c>
      <c r="F18" s="25">
        <f t="shared" si="1"/>
        <v>8.555407209612817E-2</v>
      </c>
    </row>
    <row r="19" spans="1:6" ht="14.25" customHeight="1" x14ac:dyDescent="0.2">
      <c r="A19" s="23">
        <v>11</v>
      </c>
      <c r="B19" s="24" t="s">
        <v>85</v>
      </c>
      <c r="C19" s="77">
        <v>3924</v>
      </c>
      <c r="D19" s="77">
        <v>96</v>
      </c>
      <c r="E19" s="113">
        <f t="shared" si="0"/>
        <v>4020</v>
      </c>
      <c r="F19" s="25">
        <f t="shared" si="1"/>
        <v>3.0669464047301163E-2</v>
      </c>
    </row>
    <row r="20" spans="1:6" ht="14.25" customHeight="1" x14ac:dyDescent="0.2">
      <c r="A20" s="23">
        <v>12</v>
      </c>
      <c r="B20" s="24" t="s">
        <v>14</v>
      </c>
      <c r="C20" s="77">
        <v>373</v>
      </c>
      <c r="D20" s="77">
        <v>2850</v>
      </c>
      <c r="E20" s="113">
        <f t="shared" si="0"/>
        <v>3223</v>
      </c>
      <c r="F20" s="25">
        <f t="shared" si="1"/>
        <v>2.4588975777226778E-2</v>
      </c>
    </row>
    <row r="21" spans="1:6" ht="14.25" customHeight="1" x14ac:dyDescent="0.2">
      <c r="A21" s="23">
        <v>13</v>
      </c>
      <c r="B21" s="110" t="s">
        <v>82</v>
      </c>
      <c r="C21" s="77">
        <v>1200</v>
      </c>
      <c r="D21" s="77">
        <v>136</v>
      </c>
      <c r="E21" s="113">
        <f t="shared" si="0"/>
        <v>1336</v>
      </c>
      <c r="F21" s="25">
        <f t="shared" si="1"/>
        <v>1.0192637802784666E-2</v>
      </c>
    </row>
    <row r="22" spans="1:6" ht="14.25" customHeight="1" x14ac:dyDescent="0.2">
      <c r="A22" s="23">
        <v>14</v>
      </c>
      <c r="B22" s="110" t="s">
        <v>98</v>
      </c>
      <c r="C22" s="77">
        <v>37</v>
      </c>
      <c r="D22" s="77">
        <v>927</v>
      </c>
      <c r="E22" s="113">
        <f t="shared" si="0"/>
        <v>964</v>
      </c>
      <c r="F22" s="25">
        <f t="shared" si="1"/>
        <v>7.3545679954224678E-3</v>
      </c>
    </row>
    <row r="23" spans="1:6" ht="14.25" customHeight="1" x14ac:dyDescent="0.2">
      <c r="A23" s="23">
        <v>15</v>
      </c>
      <c r="B23" s="78" t="s">
        <v>99</v>
      </c>
      <c r="C23" s="77">
        <v>12911</v>
      </c>
      <c r="D23" s="77">
        <v>2819</v>
      </c>
      <c r="E23" s="113">
        <f t="shared" si="0"/>
        <v>15730</v>
      </c>
      <c r="F23" s="25">
        <f t="shared" si="1"/>
        <v>0.12000762921991226</v>
      </c>
    </row>
    <row r="24" spans="1:6" ht="14.25" customHeight="1" x14ac:dyDescent="0.2">
      <c r="A24" s="23">
        <v>16</v>
      </c>
      <c r="B24" s="110" t="s">
        <v>50</v>
      </c>
      <c r="C24" s="77">
        <v>4414</v>
      </c>
      <c r="D24" s="77">
        <v>360</v>
      </c>
      <c r="E24" s="113">
        <f t="shared" si="0"/>
        <v>4774</v>
      </c>
      <c r="F24" s="25">
        <f t="shared" si="1"/>
        <v>3.6421895861148197E-2</v>
      </c>
    </row>
    <row r="25" spans="1:6" ht="14.25" customHeight="1" x14ac:dyDescent="0.2">
      <c r="A25" s="23">
        <v>17</v>
      </c>
      <c r="B25" s="78" t="s">
        <v>91</v>
      </c>
      <c r="C25" s="77">
        <v>0</v>
      </c>
      <c r="D25" s="77">
        <v>0</v>
      </c>
      <c r="E25" s="113">
        <f t="shared" si="0"/>
        <v>0</v>
      </c>
      <c r="F25" s="25" t="str">
        <f t="shared" si="1"/>
        <v/>
      </c>
    </row>
    <row r="26" spans="1:6" ht="14.25" customHeight="1" x14ac:dyDescent="0.2">
      <c r="A26" s="23">
        <v>18</v>
      </c>
      <c r="B26" s="24" t="s">
        <v>46</v>
      </c>
      <c r="C26" s="77">
        <v>923</v>
      </c>
      <c r="D26" s="77">
        <v>183</v>
      </c>
      <c r="E26" s="113">
        <f t="shared" si="0"/>
        <v>1106</v>
      </c>
      <c r="F26" s="25">
        <f t="shared" si="1"/>
        <v>8.4379172229639525E-3</v>
      </c>
    </row>
    <row r="27" spans="1:6" ht="14.25" customHeight="1" x14ac:dyDescent="0.2">
      <c r="A27" s="23">
        <v>19</v>
      </c>
      <c r="B27" s="24" t="s">
        <v>109</v>
      </c>
      <c r="C27" s="77">
        <v>3</v>
      </c>
      <c r="D27" s="77">
        <v>40</v>
      </c>
      <c r="E27" s="113">
        <f t="shared" si="0"/>
        <v>43</v>
      </c>
      <c r="F27" s="25"/>
    </row>
    <row r="28" spans="1:6" ht="14.25" customHeight="1" x14ac:dyDescent="0.2">
      <c r="A28" s="23">
        <v>20</v>
      </c>
      <c r="B28" s="24" t="s">
        <v>17</v>
      </c>
      <c r="C28" s="77">
        <v>0</v>
      </c>
      <c r="D28" s="77">
        <v>0</v>
      </c>
      <c r="E28" s="113">
        <f t="shared" si="0"/>
        <v>0</v>
      </c>
      <c r="F28" s="25" t="str">
        <f t="shared" si="1"/>
        <v/>
      </c>
    </row>
    <row r="29" spans="1:6" ht="14.25" customHeight="1" x14ac:dyDescent="0.2">
      <c r="A29" s="23">
        <v>21</v>
      </c>
      <c r="B29" s="24" t="s">
        <v>61</v>
      </c>
      <c r="C29" s="77">
        <v>0</v>
      </c>
      <c r="D29" s="77">
        <v>0</v>
      </c>
      <c r="E29" s="113">
        <f t="shared" si="0"/>
        <v>0</v>
      </c>
      <c r="F29" s="25" t="str">
        <f t="shared" si="1"/>
        <v/>
      </c>
    </row>
    <row r="30" spans="1:6" ht="14.25" customHeight="1" x14ac:dyDescent="0.2">
      <c r="A30" s="23">
        <v>22</v>
      </c>
      <c r="B30" s="110" t="s">
        <v>18</v>
      </c>
      <c r="C30" s="77">
        <v>0</v>
      </c>
      <c r="D30" s="77">
        <v>0</v>
      </c>
      <c r="E30" s="113">
        <f t="shared" si="0"/>
        <v>0</v>
      </c>
      <c r="F30" s="25" t="str">
        <f t="shared" si="1"/>
        <v/>
      </c>
    </row>
    <row r="31" spans="1:6" ht="14.25" customHeight="1" x14ac:dyDescent="0.2">
      <c r="A31" s="23">
        <v>23</v>
      </c>
      <c r="B31" s="24" t="s">
        <v>102</v>
      </c>
      <c r="C31" s="77">
        <v>42</v>
      </c>
      <c r="D31" s="77">
        <v>109</v>
      </c>
      <c r="E31" s="113">
        <f t="shared" si="0"/>
        <v>151</v>
      </c>
      <c r="F31" s="25">
        <f t="shared" si="1"/>
        <v>1.1520122067518596E-3</v>
      </c>
    </row>
    <row r="32" spans="1:6" ht="14.25" customHeight="1" x14ac:dyDescent="0.2">
      <c r="A32" s="23">
        <v>24</v>
      </c>
      <c r="B32" s="24" t="s">
        <v>90</v>
      </c>
      <c r="C32" s="77">
        <v>819</v>
      </c>
      <c r="D32" s="77">
        <v>10</v>
      </c>
      <c r="E32" s="113">
        <f t="shared" si="0"/>
        <v>829</v>
      </c>
      <c r="F32" s="25">
        <f t="shared" si="1"/>
        <v>6.3246233072668323E-3</v>
      </c>
    </row>
    <row r="33" spans="1:6" ht="14.25" customHeight="1" x14ac:dyDescent="0.2">
      <c r="A33" s="23">
        <v>25</v>
      </c>
      <c r="B33" s="24" t="s">
        <v>60</v>
      </c>
      <c r="C33" s="77">
        <v>0</v>
      </c>
      <c r="D33" s="77">
        <v>0</v>
      </c>
      <c r="E33" s="113">
        <f t="shared" si="0"/>
        <v>0</v>
      </c>
      <c r="F33" s="25" t="str">
        <f t="shared" si="1"/>
        <v/>
      </c>
    </row>
    <row r="34" spans="1:6" ht="14.25" customHeight="1" x14ac:dyDescent="0.2">
      <c r="A34" s="23">
        <v>26</v>
      </c>
      <c r="B34" s="110" t="s">
        <v>77</v>
      </c>
      <c r="C34" s="77">
        <v>0</v>
      </c>
      <c r="D34" s="77">
        <v>0</v>
      </c>
      <c r="E34" s="113">
        <f t="shared" si="0"/>
        <v>0</v>
      </c>
      <c r="F34" s="25" t="str">
        <f t="shared" si="1"/>
        <v/>
      </c>
    </row>
    <row r="35" spans="1:6" ht="14.25" customHeight="1" x14ac:dyDescent="0.2">
      <c r="A35" s="23">
        <v>27</v>
      </c>
      <c r="B35" s="24" t="s">
        <v>19</v>
      </c>
      <c r="C35" s="77">
        <v>536</v>
      </c>
      <c r="D35" s="77">
        <v>1082</v>
      </c>
      <c r="E35" s="113">
        <f t="shared" si="0"/>
        <v>1618</v>
      </c>
      <c r="F35" s="25">
        <f t="shared" si="1"/>
        <v>1.2344077818043106E-2</v>
      </c>
    </row>
    <row r="36" spans="1:6" ht="14.25" customHeight="1" x14ac:dyDescent="0.2">
      <c r="A36" s="23">
        <v>28</v>
      </c>
      <c r="B36" s="24" t="s">
        <v>20</v>
      </c>
      <c r="C36" s="77">
        <v>0</v>
      </c>
      <c r="D36" s="77">
        <v>0</v>
      </c>
      <c r="E36" s="113">
        <f t="shared" si="0"/>
        <v>0</v>
      </c>
      <c r="F36" s="25" t="str">
        <f t="shared" si="1"/>
        <v/>
      </c>
    </row>
    <row r="37" spans="1:6" ht="14.25" customHeight="1" x14ac:dyDescent="0.2">
      <c r="A37" s="23">
        <v>29</v>
      </c>
      <c r="B37" s="110" t="s">
        <v>21</v>
      </c>
      <c r="C37" s="77">
        <v>5412</v>
      </c>
      <c r="D37" s="77">
        <v>730</v>
      </c>
      <c r="E37" s="113">
        <f t="shared" si="0"/>
        <v>6142</v>
      </c>
      <c r="F37" s="25">
        <f t="shared" si="1"/>
        <v>4.685866870112531E-2</v>
      </c>
    </row>
    <row r="38" spans="1:6" ht="14.25" customHeight="1" x14ac:dyDescent="0.2">
      <c r="A38" s="23">
        <v>30</v>
      </c>
      <c r="B38" s="24" t="s">
        <v>95</v>
      </c>
      <c r="C38" s="77">
        <v>109</v>
      </c>
      <c r="D38" s="77">
        <v>19</v>
      </c>
      <c r="E38" s="113">
        <f t="shared" si="0"/>
        <v>128</v>
      </c>
      <c r="F38" s="25">
        <f t="shared" si="1"/>
        <v>9.7654014876978829E-4</v>
      </c>
    </row>
    <row r="39" spans="1:6" ht="14.25" customHeight="1" x14ac:dyDescent="0.2">
      <c r="A39" s="23">
        <v>31</v>
      </c>
      <c r="B39" s="110" t="s">
        <v>78</v>
      </c>
      <c r="C39" s="77">
        <v>1</v>
      </c>
      <c r="D39" s="77">
        <v>43</v>
      </c>
      <c r="E39" s="113">
        <f t="shared" si="0"/>
        <v>44</v>
      </c>
      <c r="F39" s="25">
        <f t="shared" si="1"/>
        <v>3.3568567613961474E-4</v>
      </c>
    </row>
    <row r="40" spans="1:6" ht="14.25" customHeight="1" x14ac:dyDescent="0.2">
      <c r="A40" s="23">
        <v>32</v>
      </c>
      <c r="B40" s="110" t="s">
        <v>93</v>
      </c>
      <c r="C40" s="77">
        <v>286</v>
      </c>
      <c r="D40" s="77">
        <v>1274</v>
      </c>
      <c r="E40" s="113">
        <f t="shared" si="0"/>
        <v>1560</v>
      </c>
      <c r="F40" s="25">
        <f t="shared" si="1"/>
        <v>1.1901583063131795E-2</v>
      </c>
    </row>
    <row r="41" spans="1:6" ht="14.25" customHeight="1" x14ac:dyDescent="0.2">
      <c r="A41" s="23">
        <v>33</v>
      </c>
      <c r="B41" s="24" t="s">
        <v>92</v>
      </c>
      <c r="C41" s="77">
        <v>17</v>
      </c>
      <c r="D41" s="77">
        <v>2192</v>
      </c>
      <c r="E41" s="113">
        <f t="shared" si="0"/>
        <v>2209</v>
      </c>
      <c r="F41" s="25">
        <f t="shared" si="1"/>
        <v>1.6852946786191113E-2</v>
      </c>
    </row>
    <row r="42" spans="1:6" ht="14.25" customHeight="1" x14ac:dyDescent="0.2">
      <c r="A42" s="23">
        <v>34</v>
      </c>
      <c r="B42" s="24" t="s">
        <v>51</v>
      </c>
      <c r="C42" s="77">
        <v>9990</v>
      </c>
      <c r="D42" s="77">
        <v>240</v>
      </c>
      <c r="E42" s="113">
        <f t="shared" si="0"/>
        <v>10230</v>
      </c>
      <c r="F42" s="25">
        <f t="shared" si="1"/>
        <v>7.8046919702460429E-2</v>
      </c>
    </row>
    <row r="43" spans="1:6" ht="14.25" customHeight="1" x14ac:dyDescent="0.2">
      <c r="A43" s="23">
        <v>35</v>
      </c>
      <c r="B43" s="110" t="s">
        <v>59</v>
      </c>
      <c r="C43" s="77">
        <v>432</v>
      </c>
      <c r="D43" s="77">
        <v>9</v>
      </c>
      <c r="E43" s="113">
        <f t="shared" si="0"/>
        <v>441</v>
      </c>
      <c r="F43" s="25">
        <f t="shared" si="1"/>
        <v>3.3644859813084112E-3</v>
      </c>
    </row>
    <row r="44" spans="1:6" ht="14.25" customHeight="1" x14ac:dyDescent="0.2">
      <c r="A44" s="23">
        <v>36</v>
      </c>
      <c r="B44" s="110" t="s">
        <v>96</v>
      </c>
      <c r="C44" s="77">
        <v>0</v>
      </c>
      <c r="D44" s="77">
        <v>0</v>
      </c>
      <c r="E44" s="113">
        <f t="shared" si="0"/>
        <v>0</v>
      </c>
      <c r="F44" s="25" t="str">
        <f t="shared" si="1"/>
        <v/>
      </c>
    </row>
    <row r="45" spans="1:6" ht="14.25" customHeight="1" x14ac:dyDescent="0.2">
      <c r="A45" s="23">
        <v>37</v>
      </c>
      <c r="B45" s="24" t="s">
        <v>86</v>
      </c>
      <c r="C45" s="77">
        <v>1880</v>
      </c>
      <c r="D45" s="77">
        <v>120</v>
      </c>
      <c r="E45" s="113">
        <f t="shared" si="0"/>
        <v>2000</v>
      </c>
      <c r="F45" s="25">
        <f t="shared" si="1"/>
        <v>1.5258439824527943E-2</v>
      </c>
    </row>
    <row r="46" spans="1:6" ht="14.25" customHeight="1" x14ac:dyDescent="0.2">
      <c r="A46" s="23">
        <v>38</v>
      </c>
      <c r="B46" s="24" t="s">
        <v>23</v>
      </c>
      <c r="C46" s="77">
        <v>10220</v>
      </c>
      <c r="D46" s="77">
        <v>1236</v>
      </c>
      <c r="E46" s="113">
        <f t="shared" si="0"/>
        <v>11456</v>
      </c>
      <c r="F46" s="25">
        <f t="shared" si="1"/>
        <v>8.7400343314896045E-2</v>
      </c>
    </row>
    <row r="47" spans="1:6" ht="14.25" customHeight="1" x14ac:dyDescent="0.2">
      <c r="A47" s="23">
        <v>39</v>
      </c>
      <c r="B47" s="110" t="s">
        <v>56</v>
      </c>
      <c r="C47" s="77">
        <v>0</v>
      </c>
      <c r="D47" s="77">
        <v>0</v>
      </c>
      <c r="E47" s="113">
        <f t="shared" si="0"/>
        <v>0</v>
      </c>
      <c r="F47" s="25" t="str">
        <f t="shared" si="1"/>
        <v/>
      </c>
    </row>
    <row r="48" spans="1:6" x14ac:dyDescent="0.2">
      <c r="A48" s="23">
        <v>40</v>
      </c>
      <c r="B48" s="79" t="s">
        <v>87</v>
      </c>
      <c r="C48" s="77">
        <v>2009</v>
      </c>
      <c r="D48" s="77">
        <v>499</v>
      </c>
      <c r="E48" s="113">
        <f t="shared" si="0"/>
        <v>2508</v>
      </c>
      <c r="F48" s="25">
        <f t="shared" si="1"/>
        <v>1.913408353995804E-2</v>
      </c>
    </row>
    <row r="49" spans="1:6" x14ac:dyDescent="0.2">
      <c r="A49" s="23">
        <v>41</v>
      </c>
      <c r="B49" s="24" t="s">
        <v>49</v>
      </c>
      <c r="C49" s="77">
        <v>0</v>
      </c>
      <c r="D49" s="77">
        <v>0</v>
      </c>
      <c r="E49" s="113">
        <f t="shared" si="0"/>
        <v>0</v>
      </c>
      <c r="F49" s="25" t="str">
        <f t="shared" si="1"/>
        <v/>
      </c>
    </row>
    <row r="50" spans="1:6" x14ac:dyDescent="0.2">
      <c r="A50" s="23">
        <v>42</v>
      </c>
      <c r="B50" s="24" t="s">
        <v>55</v>
      </c>
      <c r="C50" s="77">
        <v>0</v>
      </c>
      <c r="D50" s="77">
        <v>0</v>
      </c>
      <c r="E50" s="113">
        <f t="shared" si="0"/>
        <v>0</v>
      </c>
      <c r="F50" s="25" t="str">
        <f t="shared" si="1"/>
        <v/>
      </c>
    </row>
    <row r="51" spans="1:6" x14ac:dyDescent="0.2">
      <c r="A51" s="23">
        <v>43</v>
      </c>
      <c r="B51" s="24" t="s">
        <v>58</v>
      </c>
      <c r="C51" s="77">
        <v>4305</v>
      </c>
      <c r="D51" s="77">
        <v>620</v>
      </c>
      <c r="E51" s="113">
        <f t="shared" si="0"/>
        <v>4925</v>
      </c>
      <c r="F51" s="25">
        <f t="shared" si="1"/>
        <v>3.7573908067900057E-2</v>
      </c>
    </row>
    <row r="52" spans="1:6" x14ac:dyDescent="0.2">
      <c r="A52" s="23">
        <v>44</v>
      </c>
      <c r="B52" s="110" t="s">
        <v>52</v>
      </c>
      <c r="C52" s="77">
        <v>3295</v>
      </c>
      <c r="D52" s="77">
        <v>180</v>
      </c>
      <c r="E52" s="113">
        <f t="shared" si="0"/>
        <v>3475</v>
      </c>
      <c r="F52" s="25">
        <f t="shared" si="1"/>
        <v>2.6511539195117298E-2</v>
      </c>
    </row>
    <row r="53" spans="1:6" x14ac:dyDescent="0.2">
      <c r="A53" s="23">
        <v>45</v>
      </c>
      <c r="B53" s="24" t="s">
        <v>24</v>
      </c>
      <c r="C53" s="77">
        <v>62</v>
      </c>
      <c r="D53" s="77">
        <v>832</v>
      </c>
      <c r="E53" s="113">
        <f t="shared" si="0"/>
        <v>894</v>
      </c>
      <c r="F53" s="25">
        <f t="shared" si="1"/>
        <v>6.8205226015639903E-3</v>
      </c>
    </row>
    <row r="54" spans="1:6" x14ac:dyDescent="0.2">
      <c r="A54" s="23">
        <v>46</v>
      </c>
      <c r="B54" s="24" t="s">
        <v>103</v>
      </c>
      <c r="C54" s="77">
        <v>3488</v>
      </c>
      <c r="D54" s="77">
        <v>209</v>
      </c>
      <c r="E54" s="113">
        <f t="shared" si="0"/>
        <v>3697</v>
      </c>
      <c r="F54" s="25">
        <f t="shared" si="1"/>
        <v>2.8205226015639902E-2</v>
      </c>
    </row>
    <row r="55" spans="1:6" x14ac:dyDescent="0.2">
      <c r="A55" s="23">
        <v>47</v>
      </c>
      <c r="B55" s="24" t="s">
        <v>84</v>
      </c>
      <c r="C55" s="77">
        <v>0</v>
      </c>
      <c r="D55" s="77">
        <v>15</v>
      </c>
      <c r="E55" s="113">
        <f t="shared" si="0"/>
        <v>15</v>
      </c>
      <c r="F55" s="25">
        <f t="shared" si="1"/>
        <v>1.1443829868395957E-4</v>
      </c>
    </row>
    <row r="56" spans="1:6" x14ac:dyDescent="0.2">
      <c r="A56" s="23">
        <v>48</v>
      </c>
      <c r="B56" s="24" t="s">
        <v>106</v>
      </c>
      <c r="C56" s="77">
        <v>4081</v>
      </c>
      <c r="D56" s="77">
        <v>208</v>
      </c>
      <c r="E56" s="113">
        <f t="shared" si="0"/>
        <v>4289</v>
      </c>
      <c r="F56" s="25">
        <f t="shared" si="1"/>
        <v>3.2721724203700168E-2</v>
      </c>
    </row>
    <row r="57" spans="1:6" x14ac:dyDescent="0.2">
      <c r="A57" s="23">
        <v>49</v>
      </c>
      <c r="B57" s="24" t="s">
        <v>105</v>
      </c>
      <c r="C57" s="77">
        <v>3501</v>
      </c>
      <c r="D57" s="77">
        <v>319</v>
      </c>
      <c r="E57" s="113">
        <f t="shared" si="0"/>
        <v>3820</v>
      </c>
      <c r="F57" s="25">
        <f t="shared" si="1"/>
        <v>2.9143620064848368E-2</v>
      </c>
    </row>
    <row r="58" spans="1:6" x14ac:dyDescent="0.2">
      <c r="A58" s="23">
        <v>50</v>
      </c>
      <c r="B58" s="78" t="s">
        <v>25</v>
      </c>
      <c r="C58" s="77">
        <v>0</v>
      </c>
      <c r="D58" s="77">
        <v>221</v>
      </c>
      <c r="E58" s="113">
        <f t="shared" si="0"/>
        <v>221</v>
      </c>
      <c r="F58" s="25">
        <f t="shared" si="1"/>
        <v>1.6860576006103376E-3</v>
      </c>
    </row>
    <row r="59" spans="1:6" x14ac:dyDescent="0.2">
      <c r="A59" s="23">
        <v>51</v>
      </c>
      <c r="B59" s="78" t="s">
        <v>81</v>
      </c>
      <c r="C59" s="77">
        <v>0</v>
      </c>
      <c r="D59" s="77">
        <v>0</v>
      </c>
      <c r="E59" s="113">
        <f t="shared" si="0"/>
        <v>0</v>
      </c>
      <c r="F59" s="25" t="str">
        <f t="shared" si="1"/>
        <v/>
      </c>
    </row>
    <row r="60" spans="1:6" x14ac:dyDescent="0.2">
      <c r="A60" s="23">
        <v>52</v>
      </c>
      <c r="B60" s="78" t="s">
        <v>48</v>
      </c>
      <c r="C60" s="115">
        <v>4526</v>
      </c>
      <c r="D60" s="115">
        <v>89</v>
      </c>
      <c r="E60" s="113">
        <f t="shared" si="0"/>
        <v>4615</v>
      </c>
      <c r="F60" s="25">
        <f t="shared" si="1"/>
        <v>3.5208849895098225E-2</v>
      </c>
    </row>
    <row r="61" spans="1:6" x14ac:dyDescent="0.2">
      <c r="A61" s="23">
        <v>53</v>
      </c>
      <c r="B61" s="78" t="s">
        <v>47</v>
      </c>
      <c r="C61" s="115">
        <v>1562</v>
      </c>
      <c r="D61" s="115">
        <v>232</v>
      </c>
      <c r="E61" s="113">
        <f t="shared" si="0"/>
        <v>1794</v>
      </c>
      <c r="F61" s="25">
        <f t="shared" si="1"/>
        <v>1.3686820522601563E-2</v>
      </c>
    </row>
    <row r="62" spans="1:6" ht="13.5" thickBot="1" x14ac:dyDescent="0.25">
      <c r="A62" s="23">
        <v>54</v>
      </c>
      <c r="B62" s="78" t="s">
        <v>80</v>
      </c>
      <c r="C62" s="114">
        <v>1377</v>
      </c>
      <c r="D62" s="114">
        <v>256</v>
      </c>
      <c r="E62" s="113">
        <f t="shared" si="0"/>
        <v>1633</v>
      </c>
      <c r="F62" s="25">
        <f t="shared" si="1"/>
        <v>1.2458516116727065E-2</v>
      </c>
    </row>
    <row r="63" spans="1:6" ht="13.5" thickTop="1" x14ac:dyDescent="0.2">
      <c r="A63" s="12"/>
      <c r="B63" s="6" t="s">
        <v>26</v>
      </c>
      <c r="C63" s="73">
        <f>SUM(C9:C62)</f>
        <v>109634</v>
      </c>
      <c r="D63" s="73">
        <f>SUM(D9:D62)</f>
        <v>21441</v>
      </c>
      <c r="E63" s="73">
        <f>SUM(E9:E62)</f>
        <v>131075</v>
      </c>
      <c r="F63" s="25">
        <f t="shared" si="1"/>
        <v>1</v>
      </c>
    </row>
    <row r="64" spans="1:6" x14ac:dyDescent="0.2">
      <c r="A64" s="2" t="s">
        <v>30</v>
      </c>
      <c r="B64" s="19"/>
      <c r="C64" s="19"/>
      <c r="D64" s="19"/>
      <c r="E64" s="19"/>
    </row>
    <row r="65" spans="1:5" x14ac:dyDescent="0.2">
      <c r="A65" s="2" t="s">
        <v>34</v>
      </c>
      <c r="D65" s="19"/>
      <c r="E65" s="19"/>
    </row>
    <row r="66" spans="1:5" x14ac:dyDescent="0.2">
      <c r="A66" s="2" t="s">
        <v>35</v>
      </c>
      <c r="C66" s="12"/>
      <c r="D66" s="12"/>
      <c r="E66" s="12"/>
    </row>
    <row r="67" spans="1:5" x14ac:dyDescent="0.2">
      <c r="C67" s="12"/>
      <c r="D67" s="12"/>
      <c r="E67" s="12"/>
    </row>
    <row r="68" spans="1:5" x14ac:dyDescent="0.2">
      <c r="B68" s="11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117"/>
      <c r="H2" s="117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July 31,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4286</v>
      </c>
      <c r="C13" s="48">
        <f>IF(B13=0,0,B13/'Summary Load Customers '!$B$22)</f>
        <v>1.4376230583200002E-2</v>
      </c>
      <c r="D13" s="47">
        <f>REC_programs_detail!C23</f>
        <v>43</v>
      </c>
      <c r="E13" s="48">
        <f>IF(D13=0,0,D13/('Summary Load Customers '!$D$22+'Summary Load Customers '!$F$22))</f>
        <v>1.1050007709307705E-3</v>
      </c>
      <c r="F13" s="47">
        <f>B13+D13</f>
        <v>4329</v>
      </c>
      <c r="G13" s="48">
        <f>IF(F13=0,0,F13/'Summary Load Customers '!$H$22)</f>
        <v>1.2843982257562047E-2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4,329 of UI's customers, or 1.3%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751</v>
      </c>
      <c r="C20" s="48">
        <f>IF(B20=0,0,B20/'Summary Load Customers '!$B$22)</f>
        <v>2.5190268707380313E-3</v>
      </c>
      <c r="D20" s="47">
        <f>REC_programs_detail!C29</f>
        <v>64</v>
      </c>
      <c r="E20" s="48">
        <f>IF(D20=0,0,D20/('Summary Load Customers '!$D$22+'Summary Load Customers '!$F$22))</f>
        <v>1.644652310222542E-3</v>
      </c>
      <c r="F20" s="47">
        <f>B20+D20</f>
        <v>815</v>
      </c>
      <c r="G20" s="48">
        <f>IF(F20=0,0,F20/'Summary Load Customers '!$H$22)</f>
        <v>2.4180747377946566E-3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08" t="str">
        <f>"As the above table shows, "&amp;TEXT(F20,"0,000")&amp;" of UI's customers, or "&amp;TEXT(G20,"0.0%")&amp;" are participating in the REC only program."</f>
        <v>As the above table shows, 0,815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5037</v>
      </c>
      <c r="C27" s="48">
        <f>IF(B27=0,0,B27/'Summary Load Customers '!$B$22)</f>
        <v>1.6895257453938033E-2</v>
      </c>
      <c r="D27" s="47">
        <f>D13+D20</f>
        <v>107</v>
      </c>
      <c r="E27" s="48">
        <f>IF(D27=0,0,D27/('Summary Load Customers '!$D$22+'Summary Load Customers '!$F$22))</f>
        <v>2.7496530811533123E-3</v>
      </c>
      <c r="F27" s="47">
        <f>B27+D27</f>
        <v>5144</v>
      </c>
      <c r="G27" s="48">
        <f>IF(F27=0,0,F27/'Summary Load Customers '!$H$22)</f>
        <v>1.5262056995356703E-2</v>
      </c>
    </row>
    <row r="28" spans="1:9" ht="15" x14ac:dyDescent="0.25">
      <c r="G28" s="54"/>
      <c r="H28" s="32"/>
    </row>
    <row r="29" spans="1:9" ht="15" x14ac:dyDescent="0.25">
      <c r="A29" s="108" t="str">
        <f>"As the above table shows, "&amp;TEXT(F27,"0,000")&amp;" of UI's customers, or "&amp;TEXT(G27,"0.0%")&amp;" are participating in the combined REC programs."</f>
        <v>As the above table shows, 5,144 of UI's customers, or 1.5%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101</v>
      </c>
    </row>
    <row r="34" spans="1:1" x14ac:dyDescent="0.2">
      <c r="A34" s="72" t="s">
        <v>97</v>
      </c>
    </row>
    <row r="36" spans="1:1" x14ac:dyDescent="0.2">
      <c r="A36" s="72" t="s">
        <v>30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6" zoomScale="110" zoomScaleNormal="110" workbookViewId="0">
      <selection activeCell="D28" sqref="D28"/>
    </sheetView>
  </sheetViews>
  <sheetFormatPr defaultColWidth="9.140625" defaultRowHeight="11.25" x14ac:dyDescent="0.2"/>
  <cols>
    <col min="1" max="1" width="28" style="83" customWidth="1"/>
    <col min="2" max="3" width="19.140625" style="83" customWidth="1"/>
    <col min="4" max="4" width="20.28515625" style="83" customWidth="1"/>
    <col min="5" max="5" width="7.140625" style="83" customWidth="1"/>
    <col min="6" max="6" width="23.28515625" style="83" bestFit="1" customWidth="1"/>
    <col min="7" max="7" width="10.42578125" style="83" customWidth="1"/>
    <col min="8" max="16384" width="9.140625" style="83"/>
  </cols>
  <sheetData>
    <row r="1" spans="1:9" s="82" customFormat="1" ht="15" customHeight="1" x14ac:dyDescent="0.2">
      <c r="A1" s="118" t="str">
        <f>'Summary Load Customers '!A1</f>
        <v>The United Illuminating Company</v>
      </c>
      <c r="B1" s="118"/>
      <c r="C1" s="118"/>
      <c r="D1" s="118"/>
      <c r="E1" s="80"/>
      <c r="F1" s="80"/>
      <c r="G1" s="81"/>
    </row>
    <row r="2" spans="1:9" s="10" customFormat="1" ht="18" customHeight="1" x14ac:dyDescent="0.2">
      <c r="A2" s="119" t="s">
        <v>107</v>
      </c>
      <c r="B2" s="119"/>
      <c r="C2" s="119"/>
      <c r="D2" s="119"/>
      <c r="E2" s="28"/>
      <c r="F2" s="28"/>
      <c r="G2" s="29"/>
      <c r="H2" s="30"/>
      <c r="I2" s="30"/>
    </row>
    <row r="3" spans="1:9" s="82" customFormat="1" ht="15" customHeight="1" x14ac:dyDescent="0.2">
      <c r="A3" s="118" t="s">
        <v>62</v>
      </c>
      <c r="B3" s="118"/>
      <c r="C3" s="118"/>
      <c r="D3" s="118"/>
      <c r="E3" s="80"/>
      <c r="F3" s="80"/>
      <c r="G3" s="81"/>
    </row>
    <row r="4" spans="1:9" s="82" customFormat="1" ht="15" customHeight="1" x14ac:dyDescent="0.2">
      <c r="A4" s="118" t="s">
        <v>2</v>
      </c>
      <c r="B4" s="118"/>
      <c r="C4" s="118"/>
      <c r="D4" s="118"/>
      <c r="E4" s="80"/>
      <c r="F4" s="80"/>
      <c r="G4" s="81"/>
    </row>
    <row r="5" spans="1:9" s="82" customFormat="1" ht="15" customHeight="1" x14ac:dyDescent="0.2">
      <c r="A5" s="118" t="str">
        <f>'Summary Load Customers '!A6</f>
        <v>Data as of July 31, 2016</v>
      </c>
      <c r="B5" s="118"/>
      <c r="C5" s="118"/>
      <c r="D5" s="118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2.5" x14ac:dyDescent="0.2">
      <c r="A7" s="85" t="s">
        <v>64</v>
      </c>
      <c r="B7" s="86" t="s">
        <v>5</v>
      </c>
      <c r="C7" s="85" t="s">
        <v>6</v>
      </c>
      <c r="D7" s="85" t="s">
        <v>45</v>
      </c>
      <c r="E7" s="87"/>
      <c r="F7" s="87"/>
      <c r="G7" s="88"/>
      <c r="H7" s="89"/>
    </row>
    <row r="8" spans="1:9" x14ac:dyDescent="0.2">
      <c r="A8" s="91" t="s">
        <v>63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27</v>
      </c>
      <c r="B9" s="93">
        <v>152</v>
      </c>
      <c r="C9" s="93">
        <v>2</v>
      </c>
      <c r="D9" s="94">
        <f>SUM(B9:C9)</f>
        <v>154</v>
      </c>
      <c r="E9" s="96"/>
      <c r="F9" s="96"/>
      <c r="G9" s="95"/>
      <c r="H9" s="84"/>
    </row>
    <row r="10" spans="1:9" x14ac:dyDescent="0.2">
      <c r="A10" s="91" t="s">
        <v>28</v>
      </c>
      <c r="B10" s="93">
        <v>3502</v>
      </c>
      <c r="C10" s="93">
        <v>39</v>
      </c>
      <c r="D10" s="94">
        <f>SUM(B10:C10)</f>
        <v>3541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3654</v>
      </c>
      <c r="C11" s="100">
        <f>IF(SUM(C8:C10)=0,0,SUM(C8:C10))</f>
        <v>41</v>
      </c>
      <c r="D11" s="100">
        <f>IF(SUM(D8:D10)=0,0,SUM(D8:D10))</f>
        <v>3695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2.5" x14ac:dyDescent="0.2">
      <c r="A13" s="85" t="s">
        <v>67</v>
      </c>
      <c r="B13" s="85" t="s">
        <v>5</v>
      </c>
      <c r="C13" s="85" t="str">
        <f>C7</f>
        <v>Business</v>
      </c>
      <c r="D13" s="85" t="s">
        <v>45</v>
      </c>
      <c r="E13" s="103"/>
      <c r="F13" s="104"/>
      <c r="G13" s="102"/>
      <c r="H13" s="84"/>
    </row>
    <row r="14" spans="1:9" x14ac:dyDescent="0.2">
      <c r="A14" s="91" t="s">
        <v>63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27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28</v>
      </c>
      <c r="B16" s="93">
        <v>629</v>
      </c>
      <c r="C16" s="93">
        <v>2</v>
      </c>
      <c r="D16" s="94">
        <f>SUM(B16:C16)</f>
        <v>631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632</v>
      </c>
      <c r="C17" s="100">
        <f>IF(SUM(C14:C16)=0,0,SUM(C14:C16))</f>
        <v>2</v>
      </c>
      <c r="D17" s="100">
        <f>IF(SUM(D14:D16)=0,0,SUM(D14:D16))</f>
        <v>634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2.5" x14ac:dyDescent="0.2">
      <c r="A19" s="85" t="s">
        <v>68</v>
      </c>
      <c r="B19" s="85" t="s">
        <v>5</v>
      </c>
      <c r="C19" s="85" t="str">
        <f>C7</f>
        <v>Business</v>
      </c>
      <c r="D19" s="85" t="s">
        <v>45</v>
      </c>
      <c r="E19" s="103"/>
      <c r="F19" s="104"/>
      <c r="G19" s="102"/>
      <c r="H19" s="84"/>
    </row>
    <row r="20" spans="1:8" x14ac:dyDescent="0.2">
      <c r="A20" s="91" t="s">
        <v>63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27</v>
      </c>
      <c r="B21" s="105">
        <f>IF(B9+B15=0,0,B9+B15)</f>
        <v>155</v>
      </c>
      <c r="C21" s="105">
        <f>IF(C9+C15=0,0,C9+C15)</f>
        <v>2</v>
      </c>
      <c r="D21" s="94">
        <f t="shared" si="0"/>
        <v>157</v>
      </c>
      <c r="E21" s="95"/>
      <c r="F21" s="102"/>
      <c r="G21" s="102"/>
      <c r="H21" s="84"/>
    </row>
    <row r="22" spans="1:8" x14ac:dyDescent="0.2">
      <c r="A22" s="91" t="s">
        <v>28</v>
      </c>
      <c r="B22" s="105">
        <f>IF(B10+B16=0,0,B10+B16)</f>
        <v>4131</v>
      </c>
      <c r="C22" s="105">
        <f>IF(C10+C16=0,0,C10+C16)</f>
        <v>41</v>
      </c>
      <c r="D22" s="94">
        <f>IF(D10+D16=0,0,D10+D16)</f>
        <v>4172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4286</v>
      </c>
      <c r="C23" s="100">
        <f>IF(SUM(C20:C22)=0,0,SUM(C20:C22))</f>
        <v>43</v>
      </c>
      <c r="D23" s="100">
        <f>SUM(D20:D22)</f>
        <v>4329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2.5" x14ac:dyDescent="0.2">
      <c r="A25" s="85" t="s">
        <v>65</v>
      </c>
      <c r="B25" s="85" t="s">
        <v>5</v>
      </c>
      <c r="C25" s="85" t="s">
        <v>6</v>
      </c>
      <c r="D25" s="85" t="s">
        <v>45</v>
      </c>
    </row>
    <row r="26" spans="1:8" x14ac:dyDescent="0.2">
      <c r="A26" s="91" t="s">
        <v>63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27</v>
      </c>
      <c r="B27" s="93">
        <v>211</v>
      </c>
      <c r="C27" s="93">
        <v>11</v>
      </c>
      <c r="D27" s="94">
        <f>SUM(B27:C27)</f>
        <v>222</v>
      </c>
    </row>
    <row r="28" spans="1:8" x14ac:dyDescent="0.2">
      <c r="A28" s="91" t="s">
        <v>28</v>
      </c>
      <c r="B28" s="93">
        <v>540</v>
      </c>
      <c r="C28" s="93">
        <v>53</v>
      </c>
      <c r="D28" s="94">
        <f>SUM(B28:C28)</f>
        <v>593</v>
      </c>
    </row>
    <row r="29" spans="1:8" x14ac:dyDescent="0.2">
      <c r="A29" s="99" t="str">
        <f>A23</f>
        <v>Total</v>
      </c>
      <c r="B29" s="100">
        <f>IF(B27+B28=0,0,B27+B28)</f>
        <v>751</v>
      </c>
      <c r="C29" s="100">
        <f>IF(SUM(C26:C28)=0,0,SUM(C26:C28))</f>
        <v>64</v>
      </c>
      <c r="D29" s="100">
        <f>IF(SUM(D26:D28)=0,0,SUM(D26:D28))</f>
        <v>815</v>
      </c>
    </row>
    <row r="31" spans="1:8" x14ac:dyDescent="0.2">
      <c r="A31" s="85" t="s">
        <v>66</v>
      </c>
      <c r="B31" s="85" t="s">
        <v>5</v>
      </c>
      <c r="C31" s="85" t="str">
        <f>C19</f>
        <v>Business</v>
      </c>
      <c r="D31" s="85" t="s">
        <v>45</v>
      </c>
    </row>
    <row r="32" spans="1:8" x14ac:dyDescent="0.2">
      <c r="A32" s="91" t="s">
        <v>63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27</v>
      </c>
      <c r="B33" s="105">
        <f>B21+B27</f>
        <v>366</v>
      </c>
      <c r="C33" s="105">
        <f t="shared" si="1"/>
        <v>13</v>
      </c>
      <c r="D33" s="94">
        <f t="shared" si="1"/>
        <v>379</v>
      </c>
      <c r="E33" s="84"/>
      <c r="F33" s="84"/>
      <c r="G33" s="84"/>
    </row>
    <row r="34" spans="1:7" x14ac:dyDescent="0.2">
      <c r="A34" s="91" t="s">
        <v>28</v>
      </c>
      <c r="B34" s="105">
        <f>B22+B28</f>
        <v>4671</v>
      </c>
      <c r="C34" s="105">
        <f t="shared" si="1"/>
        <v>94</v>
      </c>
      <c r="D34" s="94">
        <f t="shared" si="1"/>
        <v>4765</v>
      </c>
    </row>
    <row r="35" spans="1:7" x14ac:dyDescent="0.2">
      <c r="A35" s="99" t="str">
        <f>A29</f>
        <v>Total</v>
      </c>
      <c r="B35" s="100">
        <f>IF(B33+B34=0,0,B33+B34)</f>
        <v>5037</v>
      </c>
      <c r="C35" s="100">
        <f>IF(SUM(C32:C34)=0,0,SUM(C32:C34))</f>
        <v>107</v>
      </c>
      <c r="D35" s="100">
        <f>SUM(D32:D34)</f>
        <v>5144</v>
      </c>
    </row>
    <row r="37" spans="1:7" x14ac:dyDescent="0.2">
      <c r="A37" s="106" t="str">
        <f>"In summary, "&amp;TEXT($D$23,"0,000")&amp; " of UI's customers are participating in the CTCleanEnergyOptions Program"</f>
        <v>In summary, 4,329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815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5,144 of UI's customers are participating in all REC programs</v>
      </c>
    </row>
    <row r="41" spans="1:7" x14ac:dyDescent="0.2">
      <c r="A41" s="107" t="s">
        <v>33</v>
      </c>
    </row>
    <row r="42" spans="1:7" x14ac:dyDescent="0.2">
      <c r="A42" s="84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Cheryls</cp:lastModifiedBy>
  <cp:lastPrinted>2016-07-13T18:39:14Z</cp:lastPrinted>
  <dcterms:created xsi:type="dcterms:W3CDTF">2009-03-17T13:14:28Z</dcterms:created>
  <dcterms:modified xsi:type="dcterms:W3CDTF">2016-09-02T19:36:43Z</dcterms:modified>
</cp:coreProperties>
</file>