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5" yWindow="4530" windowWidth="20190" windowHeight="459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  <definedName name="_xlnm.Print_Area" localSheetId="1">Suppliers!$A$1:$F$72</definedName>
  </definedNames>
  <calcPr calcId="145621"/>
</workbook>
</file>

<file path=xl/calcChain.xml><?xml version="1.0" encoding="utf-8"?>
<calcChain xmlns="http://schemas.openxmlformats.org/spreadsheetml/2006/main">
  <c r="D12" i="7" l="1"/>
  <c r="F11" i="7"/>
  <c r="F12" i="7"/>
  <c r="D11" i="7"/>
  <c r="B12" i="7"/>
  <c r="B11" i="7"/>
  <c r="F21" i="7"/>
  <c r="F20" i="7"/>
  <c r="D21" i="7"/>
  <c r="D20" i="7"/>
  <c r="B21" i="7"/>
  <c r="B20" i="7"/>
  <c r="C11" i="5" l="1"/>
  <c r="A5" i="6" l="1"/>
  <c r="E69" i="6"/>
  <c r="C69" i="6"/>
  <c r="D69" i="6"/>
  <c r="F14" i="6" l="1"/>
  <c r="F20" i="6"/>
  <c r="F29" i="6"/>
  <c r="F32" i="6"/>
  <c r="F35" i="6"/>
  <c r="F36" i="6"/>
  <c r="F37" i="6"/>
  <c r="F40" i="6"/>
  <c r="F41" i="6"/>
  <c r="F43" i="6"/>
  <c r="F51" i="6"/>
  <c r="F54" i="6"/>
  <c r="F56" i="6"/>
  <c r="F57" i="6"/>
  <c r="F65" i="6"/>
  <c r="F11" i="6" l="1"/>
  <c r="F15" i="6"/>
  <c r="F19" i="6"/>
  <c r="F23" i="6"/>
  <c r="F27" i="6"/>
  <c r="F31" i="6"/>
  <c r="F39" i="6"/>
  <c r="F47" i="6"/>
  <c r="F55" i="6"/>
  <c r="F59" i="6"/>
  <c r="F63" i="6"/>
  <c r="F67" i="6"/>
  <c r="F12" i="6"/>
  <c r="F16" i="6"/>
  <c r="F24" i="6"/>
  <c r="F28" i="6"/>
  <c r="F44" i="6"/>
  <c r="F48" i="6"/>
  <c r="F52" i="6"/>
  <c r="F60" i="6"/>
  <c r="F64" i="6"/>
  <c r="F68" i="6"/>
  <c r="F13" i="6"/>
  <c r="F17" i="6"/>
  <c r="F21" i="6"/>
  <c r="F25" i="6"/>
  <c r="F33" i="6"/>
  <c r="F45" i="6"/>
  <c r="F49" i="6"/>
  <c r="F53" i="6"/>
  <c r="F61" i="6"/>
  <c r="F10" i="6"/>
  <c r="F18" i="6"/>
  <c r="F22" i="6"/>
  <c r="F26" i="6"/>
  <c r="F30" i="6"/>
  <c r="F34" i="6"/>
  <c r="F38" i="6"/>
  <c r="F42" i="6"/>
  <c r="F46" i="6"/>
  <c r="F50" i="6"/>
  <c r="F58" i="6"/>
  <c r="F62" i="6"/>
  <c r="F66" i="6"/>
  <c r="B21" i="5"/>
  <c r="B33" i="5" s="1"/>
  <c r="C21" i="5"/>
  <c r="C33" i="5" s="1"/>
  <c r="C22" i="5"/>
  <c r="C34" i="5" s="1"/>
  <c r="B22" i="5"/>
  <c r="B34" i="5" s="1"/>
  <c r="F9" i="6" l="1"/>
  <c r="F69" i="6"/>
  <c r="F13" i="7" l="1"/>
  <c r="A5" i="5" l="1"/>
  <c r="H12" i="7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H11" i="7"/>
  <c r="A1" i="6"/>
  <c r="A1" i="5"/>
  <c r="C17" i="5"/>
  <c r="B11" i="5"/>
  <c r="B17" i="5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C12" i="7"/>
  <c r="D29" i="5"/>
  <c r="A38" i="5" s="1"/>
  <c r="G11" i="7"/>
  <c r="H13" i="7"/>
  <c r="I11" i="7" s="1"/>
  <c r="A14" i="7" s="1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13" i="8" l="1"/>
  <c r="B27" i="8"/>
  <c r="C27" i="8" s="1"/>
  <c r="I12" i="7"/>
  <c r="A15" i="7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</calcChain>
</file>

<file path=xl/sharedStrings.xml><?xml version="1.0" encoding="utf-8"?>
<sst xmlns="http://schemas.openxmlformats.org/spreadsheetml/2006/main" count="182" uniqueCount="117">
  <si>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</si>
  <si>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</si>
  <si>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</si>
  <si>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</si>
  <si>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</si>
  <si>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</si>
  <si>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</si>
  <si>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</si>
  <si>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</si>
  <si>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</si>
  <si>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</si>
  <si>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</si>
  <si>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</si>
  <si>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</si>
  <si>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</si>
  <si>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</si>
  <si>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</si>
  <si>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</si>
  <si>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</si>
  <si>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</si>
  <si>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</si>
  <si>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</si>
  <si>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</si>
  <si>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</si>
  <si>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</si>
  <si>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</si>
  <si>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</si>
  <si>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</si>
  <si>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</si>
  <si>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</si>
  <si>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</si>
  <si>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</si>
  <si>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</si>
  <si>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</si>
  <si>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</si>
  <si>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</si>
  <si>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</si>
  <si>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</si>
  <si>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</si>
  <si>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</si>
  <si>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</si>
  <si>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</si>
  <si>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</si>
  <si>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</si>
  <si>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</si>
  <si>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</si>
  <si>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</si>
  <si>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</si>
  <si>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</si>
  <si>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</si>
  <si>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</si>
  <si>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</si>
  <si>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</si>
  <si>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</si>
  <si>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</si>
  <si>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</si>
  <si>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</si>
  <si>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</si>
  <si>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</si>
  <si>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</si>
  <si>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</si>
  <si>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</si>
  <si>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</si>
  <si>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</si>
  <si>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</si>
  <si>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</si>
  <si>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</si>
  <si>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</si>
  <si>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</si>
  <si>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</si>
  <si>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</si>
  <si>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</si>
  <si>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</si>
  <si>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</si>
  <si>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</si>
  <si>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</si>
  <si>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</si>
  <si>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</si>
  <si>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</si>
  <si>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</si>
  <si>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</si>
  <si>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</si>
  <si>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</si>
  <si>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</si>
  <si>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</si>
  <si>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</si>
  <si>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</si>
  <si>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</si>
  <si>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</si>
  <si>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</si>
  <si>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</si>
  <si>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</si>
  <si>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</si>
  <si>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</si>
  <si>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</si>
  <si>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</si>
  <si>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</si>
  <si>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</si>
  <si>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</si>
  <si>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</si>
  <si>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</si>
  <si>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</si>
  <si>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</si>
  <si>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</si>
  <si>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</si>
  <si>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</si>
  <si>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</si>
  <si>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</si>
  <si>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</si>
  <si>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</si>
  <si>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</si>
  <si>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</si>
  <si>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</si>
  <si>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Calpine Energy Solutions, LLC  ((F/K/A Noble)</t>
  </si>
  <si>
    <t>Everyday Energy, LLC</t>
  </si>
  <si>
    <t>Town Square Energy (F/K/A Community Power)</t>
  </si>
  <si>
    <t>Data as of April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</si>
</sst>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3" applyNumberFormat="1" applyFont="1" applyFill="1" applyBorder="1" applyAlignment="1" applyProtection="1">
      <protection locked="0"/>
    </xf>
    <xf numFmtId="0" fontId="1" fillId="0" borderId="2" xfId="3" applyFont="1" applyFill="1" applyBorder="1" applyProtection="1">
      <protection locked="0"/>
    </xf>
    <xf numFmtId="3" fontId="1" fillId="0" borderId="12" xfId="3" applyNumberFormat="1" applyFont="1" applyFill="1" applyBorder="1" applyAlignment="1" applyProtection="1">
      <protection locked="0"/>
    </xf>
    <xf numFmtId="0" fontId="8" fillId="0" borderId="3" xfId="3" applyFont="1" applyFill="1" applyBorder="1" applyProtection="1"/>
    <xf numFmtId="3" fontId="8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RK_GRP\File_output_data\Billing_Data\Daily_Load_Ufe\2017_Total\2017_04_April_total_load_by_segment_PS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RK_GRP\File_output_data\Billing_Data\Daily_Load_Ufe\2017_Total\2017_03_March_total_load_by_segment_KT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\WRK_GRP\File_output_data\DPUC_reports_filings\06-10-22_Switch_reports_and_letters\Customer_count_files\201704_April_2017_customer_count_calculation_PS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1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4">
          <cell r="H24">
            <v>56413.491000000075</v>
          </cell>
        </row>
        <row r="25">
          <cell r="H25">
            <v>106728.21854800021</v>
          </cell>
        </row>
        <row r="29">
          <cell r="H29">
            <v>87729.873000000021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H26">
            <v>95287.37487199984</v>
          </cell>
        </row>
        <row r="30">
          <cell r="H30">
            <v>39486.819999999942</v>
          </cell>
        </row>
        <row r="31">
          <cell r="H31">
            <v>8357.0759999999955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107333</v>
          </cell>
        </row>
        <row r="19">
          <cell r="B19">
            <v>22029</v>
          </cell>
        </row>
        <row r="20">
          <cell r="B20">
            <v>219</v>
          </cell>
        </row>
        <row r="22">
          <cell r="B22">
            <v>193077</v>
          </cell>
        </row>
        <row r="23">
          <cell r="B23">
            <v>16802</v>
          </cell>
        </row>
        <row r="24">
          <cell r="B24">
            <v>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">
      <c r="A2" s="25" t="s">
        <v>104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">
      <c r="A3" s="25" t="s">
        <v>56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">
      <c r="A4" s="25" t="s">
        <v>38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">
      <c r="A6" s="24" t="s">
        <v>116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">
      <c r="A8" s="31" t="s">
        <v>41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">
      <c r="A9" s="3"/>
      <c r="B9" s="34" t="s">
        <v>42</v>
      </c>
      <c r="C9" s="35"/>
      <c r="D9" s="34" t="s">
        <v>8</v>
      </c>
      <c r="E9" s="36"/>
      <c r="F9" s="34" t="s">
        <v>9</v>
      </c>
      <c r="G9" s="37"/>
      <c r="H9" s="34" t="s">
        <v>44</v>
      </c>
      <c r="I9" s="36"/>
    </row>
    <row r="10" spans="1:15" ht="18" customHeight="1" x14ac:dyDescent="0.2">
      <c r="A10" s="39"/>
      <c r="B10" s="40" t="s">
        <v>11</v>
      </c>
      <c r="C10" s="41" t="s">
        <v>31</v>
      </c>
      <c r="D10" s="40" t="str">
        <f>B10</f>
        <v>MWh</v>
      </c>
      <c r="E10" s="41" t="s">
        <v>31</v>
      </c>
      <c r="F10" s="40" t="str">
        <f>D10</f>
        <v>MWh</v>
      </c>
      <c r="G10" s="41" t="s">
        <v>31</v>
      </c>
      <c r="H10" s="40" t="str">
        <f>F10</f>
        <v>MWh</v>
      </c>
      <c r="I10" s="41" t="s">
        <v>30</v>
      </c>
    </row>
    <row r="11" spans="1:15" ht="18" customHeight="1" x14ac:dyDescent="0.2">
      <c r="A11" s="42" t="s">
        <v>13</v>
      </c>
      <c r="B11" s="71">
        <f>[1]Check!$H$24</f>
        <v>56413.491000000075</v>
      </c>
      <c r="C11" s="43">
        <f>IF(B11=0,0,B11/$B$13)</f>
        <v>0.39137071200863632</v>
      </c>
      <c r="D11" s="71">
        <f>[1]Check!$H$25</f>
        <v>106728.21854800021</v>
      </c>
      <c r="E11" s="43">
        <f>IF(D11=0,0,D11/$D$13)</f>
        <v>0.72994009103217494</v>
      </c>
      <c r="F11" s="71">
        <f>[2]Check!$H$26</f>
        <v>95287.37487199984</v>
      </c>
      <c r="G11" s="43">
        <f>IF(F11=0,0,F11/$F$13)</f>
        <v>0.91936783947728251</v>
      </c>
      <c r="H11" s="44">
        <f>IF(B11+D11+F11=0,0,B11+D11+F11)</f>
        <v>258429.08442000012</v>
      </c>
      <c r="I11" s="43">
        <f>IF(H11=0,0,H11/$H$13)</f>
        <v>0.65590663158096296</v>
      </c>
    </row>
    <row r="12" spans="1:15" ht="18" customHeight="1" x14ac:dyDescent="0.2">
      <c r="A12" s="42" t="s">
        <v>15</v>
      </c>
      <c r="B12" s="72">
        <f>[1]Check!$H$29</f>
        <v>87729.873000000021</v>
      </c>
      <c r="C12" s="43">
        <f>IF(B12=0,0,B12/$B$13)</f>
        <v>0.60862928799136373</v>
      </c>
      <c r="D12" s="72">
        <f>[2]Check!$H$30</f>
        <v>39486.819999999942</v>
      </c>
      <c r="E12" s="43">
        <f>IF(D12=0,0,D12/$D$13)</f>
        <v>0.27005990896782495</v>
      </c>
      <c r="F12" s="72">
        <f>[2]Check!$H$31</f>
        <v>8357.0759999999955</v>
      </c>
      <c r="G12" s="43">
        <f>IF(F12=0,0,F12/$F$13)</f>
        <v>8.0632160522717461E-2</v>
      </c>
      <c r="H12" s="105">
        <f>IF(B12+D12+F12=0,0,B12+D12+F12)</f>
        <v>135573.76899999997</v>
      </c>
      <c r="I12" s="43">
        <f>IF(H12=0,0,H12/$H$13)</f>
        <v>0.34409336841903715</v>
      </c>
    </row>
    <row r="13" spans="1:15" ht="18" customHeight="1" x14ac:dyDescent="0.2">
      <c r="A13" s="42" t="s">
        <v>16</v>
      </c>
      <c r="B13" s="45">
        <f>SUM(B11:B12)</f>
        <v>144143.36400000009</v>
      </c>
      <c r="C13" s="46"/>
      <c r="D13" s="45">
        <f>SUM(D11:D12)</f>
        <v>146215.03854800016</v>
      </c>
      <c r="E13" s="46"/>
      <c r="F13" s="45">
        <f>SUM(F11:F12)</f>
        <v>103644.45087199984</v>
      </c>
      <c r="G13" s="46"/>
      <c r="H13" s="45">
        <f>IF(H11+H12=0,0,H11+H12)</f>
        <v>394002.85342000006</v>
      </c>
      <c r="I13" s="47"/>
    </row>
    <row r="14" spans="1:15" ht="18" customHeight="1" x14ac:dyDescent="0.2">
      <c r="A14" s="102" t="str">
        <f>"As the above table shows, "&amp;TEXT(H11,"0,000")&amp; " MWh, or "&amp;TEXT(I11,"0.0%")&amp;" of UI's total load is served by electric suppliers"</f>
        <v>As the above table shows, 258,429 MWh, or 65.6%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135,574 MHh, or 34.4%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5" x14ac:dyDescent="0.25">
      <c r="G16" s="52"/>
      <c r="H16" s="30"/>
    </row>
    <row r="17" spans="1:17" ht="18" customHeight="1" x14ac:dyDescent="0.2">
      <c r="A17" s="31" t="s">
        <v>40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42</v>
      </c>
      <c r="C18" s="54"/>
      <c r="D18" s="34" t="s">
        <v>8</v>
      </c>
      <c r="E18" s="55"/>
      <c r="F18" s="34" t="s">
        <v>9</v>
      </c>
      <c r="G18" s="37"/>
      <c r="H18" s="34" t="s">
        <v>44</v>
      </c>
      <c r="I18" s="36"/>
      <c r="O18" s="103"/>
    </row>
    <row r="19" spans="1:17" ht="18" customHeight="1" x14ac:dyDescent="0.2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D19</f>
        <v>Customers</v>
      </c>
      <c r="G19" s="41" t="s">
        <v>31</v>
      </c>
      <c r="H19" s="40" t="str">
        <f>F19</f>
        <v>Customers</v>
      </c>
      <c r="I19" s="41" t="s">
        <v>30</v>
      </c>
    </row>
    <row r="20" spans="1:17" ht="18" customHeight="1" x14ac:dyDescent="0.2">
      <c r="A20" s="42" t="str">
        <f>A11</f>
        <v>Suppliers</v>
      </c>
      <c r="B20" s="71">
        <f>[3]Summary!$B$18</f>
        <v>107333</v>
      </c>
      <c r="C20" s="43">
        <f>IF(B20=0,0,B20/$B$22)</f>
        <v>0.35728837255750473</v>
      </c>
      <c r="D20" s="71">
        <f>[3]Summary!$B$19</f>
        <v>22029</v>
      </c>
      <c r="E20" s="56">
        <f>IF(D20=0,0,D20/$D$22)</f>
        <v>0.56730447323015121</v>
      </c>
      <c r="F20" s="71">
        <f>[3]Summary!$B$20</f>
        <v>219</v>
      </c>
      <c r="G20" s="43">
        <f>IF(F20=0,0,F20/$F$22)</f>
        <v>0.89387755102040811</v>
      </c>
      <c r="H20" s="44">
        <f>IF(B20+D20+F20=0,0,B20+D20+F20)</f>
        <v>129581</v>
      </c>
      <c r="I20" s="43">
        <f>IF(H20=0,0,H20/$H$22)</f>
        <v>0.38169762523344114</v>
      </c>
      <c r="J20" s="57"/>
      <c r="M20" s="104"/>
    </row>
    <row r="21" spans="1:17" ht="18" customHeight="1" x14ac:dyDescent="0.2">
      <c r="A21" s="42" t="str">
        <f>A12</f>
        <v>UI</v>
      </c>
      <c r="B21" s="72">
        <f>[3]Summary!$B$22</f>
        <v>193077</v>
      </c>
      <c r="C21" s="43">
        <f>IF(B21=0,0,B21/$B$22)</f>
        <v>0.64271162744249521</v>
      </c>
      <c r="D21" s="72">
        <f>[3]Summary!$B$23</f>
        <v>16802</v>
      </c>
      <c r="E21" s="56">
        <f>IF(D21=0,0,D21/$D$22)</f>
        <v>0.43269552676984885</v>
      </c>
      <c r="F21" s="72">
        <f>[3]Summary!$B$24</f>
        <v>26</v>
      </c>
      <c r="G21" s="43">
        <f>IF(F21=0,0,F21/$F$22)</f>
        <v>0.10612244897959183</v>
      </c>
      <c r="H21" s="72">
        <f>IF(B21+D21+F21=0,0,B21+D21+F21)</f>
        <v>209905</v>
      </c>
      <c r="I21" s="43">
        <f>IF(H21=0,0,H21/$H$22)</f>
        <v>0.6183023747665588</v>
      </c>
    </row>
    <row r="22" spans="1:17" ht="18" customHeight="1" x14ac:dyDescent="0.2">
      <c r="A22" s="42" t="str">
        <f>A13</f>
        <v xml:space="preserve">     Total</v>
      </c>
      <c r="B22" s="45">
        <f>SUM(B20:B21)</f>
        <v>300410</v>
      </c>
      <c r="C22" s="58"/>
      <c r="D22" s="45">
        <f>SUM(D20:D21)</f>
        <v>38831</v>
      </c>
      <c r="E22" s="46"/>
      <c r="F22" s="45">
        <f>SUM(F20:F21)</f>
        <v>245</v>
      </c>
      <c r="G22" s="46"/>
      <c r="H22" s="45">
        <f>IF(H20+H21=0,0,H20+H21)</f>
        <v>339486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129,581 of UI's total customers, or 38.2%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209,905 or 61.8%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5" x14ac:dyDescent="0.2">
      <c r="A28" s="69" t="s">
        <v>39</v>
      </c>
      <c r="I28" s="104"/>
    </row>
    <row r="29" spans="1:17" ht="13.5" x14ac:dyDescent="0.2">
      <c r="A29" s="69" t="s">
        <v>43</v>
      </c>
    </row>
    <row r="30" spans="1:17" ht="13.5" x14ac:dyDescent="0.2">
      <c r="A30" s="69" t="s">
        <v>78</v>
      </c>
    </row>
    <row r="31" spans="1:17" x14ac:dyDescent="0.2">
      <c r="A31" s="70" t="s">
        <v>29</v>
      </c>
    </row>
    <row r="32" spans="1:17" x14ac:dyDescent="0.2">
      <c r="A32" s="70" t="s">
        <v>35</v>
      </c>
    </row>
    <row r="36" spans="1:1" x14ac:dyDescent="0.2">
      <c r="A36" s="104"/>
    </row>
  </sheetData>
  <phoneticPr fontId="0" type="noConversion"/>
  <printOptions horizontalCentered="1"/>
  <pageMargins left="0.75" right="0.5" top="1.5" bottom="0.75" header="0.5" footer="0"/>
  <pageSetup scale="79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9" customFormat="1" ht="18" customHeight="1" x14ac:dyDescent="0.2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">
      <c r="A2" s="118" t="s">
        <v>104</v>
      </c>
      <c r="B2" s="118"/>
      <c r="C2" s="118"/>
      <c r="D2" s="118"/>
      <c r="E2" s="118"/>
      <c r="F2" s="118"/>
      <c r="G2" s="27"/>
      <c r="H2" s="28"/>
      <c r="I2" s="28"/>
    </row>
    <row r="3" spans="1:11" s="9" customFormat="1" ht="18" customHeight="1" x14ac:dyDescent="0.2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">
      <c r="A5" s="10" t="str">
        <f>'Summary Load Customers '!A6</f>
        <v>Data as of April 30,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">
      <c r="A6" s="17"/>
      <c r="B6" s="6"/>
      <c r="C6" s="18"/>
      <c r="D6" s="18"/>
      <c r="E6" s="12"/>
      <c r="F6" s="12"/>
    </row>
    <row r="7" spans="1:11" s="9" customFormat="1" ht="18" customHeight="1" x14ac:dyDescent="0.2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5.5" x14ac:dyDescent="0.2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">
      <c r="A9" s="108">
        <v>1</v>
      </c>
      <c r="B9" s="109" t="s">
        <v>88</v>
      </c>
      <c r="C9" s="110">
        <v>87</v>
      </c>
      <c r="D9" s="110">
        <v>29</v>
      </c>
      <c r="E9" s="116">
        <v>116</v>
      </c>
      <c r="F9" s="23">
        <f>IF(E9=0,"",E9/$E$69)</f>
        <v>8.9519296810489188E-4</v>
      </c>
    </row>
    <row r="10" spans="1:11" ht="14.25" customHeight="1" x14ac:dyDescent="0.2">
      <c r="A10" s="108">
        <v>2</v>
      </c>
      <c r="B10" s="109" t="s">
        <v>87</v>
      </c>
      <c r="C10" s="110">
        <v>407</v>
      </c>
      <c r="D10" s="110">
        <v>314</v>
      </c>
      <c r="E10" s="116">
        <v>721</v>
      </c>
      <c r="F10" s="23">
        <f t="shared" ref="F10:F68" si="0">IF(E10=0,"",E10/$E$69)</f>
        <v>5.5640873276174745E-3</v>
      </c>
    </row>
    <row r="11" spans="1:11" ht="14.25" customHeight="1" x14ac:dyDescent="0.2">
      <c r="A11" s="108">
        <v>3</v>
      </c>
      <c r="B11" s="109" t="s">
        <v>105</v>
      </c>
      <c r="C11" s="110">
        <v>489</v>
      </c>
      <c r="D11" s="110">
        <v>703</v>
      </c>
      <c r="E11" s="116">
        <v>1192</v>
      </c>
      <c r="F11" s="23">
        <f t="shared" si="0"/>
        <v>9.1988794653537174E-3</v>
      </c>
    </row>
    <row r="12" spans="1:11" ht="14.25" customHeight="1" x14ac:dyDescent="0.2">
      <c r="A12" s="108">
        <v>4</v>
      </c>
      <c r="B12" s="109" t="s">
        <v>82</v>
      </c>
      <c r="C12" s="110">
        <v>10525</v>
      </c>
      <c r="D12" s="110">
        <v>777</v>
      </c>
      <c r="E12" s="116">
        <v>11302</v>
      </c>
      <c r="F12" s="23">
        <f t="shared" si="0"/>
        <v>8.7219576944150765E-2</v>
      </c>
    </row>
    <row r="13" spans="1:11" ht="14.25" customHeight="1" x14ac:dyDescent="0.2">
      <c r="A13" s="108">
        <v>5</v>
      </c>
      <c r="B13" s="109" t="s">
        <v>107</v>
      </c>
      <c r="C13" s="110">
        <v>0</v>
      </c>
      <c r="D13" s="110">
        <v>4</v>
      </c>
      <c r="E13" s="116">
        <v>4</v>
      </c>
      <c r="F13" s="23">
        <f t="shared" si="0"/>
        <v>3.0868723038099719E-5</v>
      </c>
    </row>
    <row r="14" spans="1:11" ht="14.25" customHeight="1" x14ac:dyDescent="0.2">
      <c r="A14" s="108">
        <v>6</v>
      </c>
      <c r="B14" s="109" t="s">
        <v>92</v>
      </c>
      <c r="C14" s="110">
        <v>0</v>
      </c>
      <c r="D14" s="110">
        <v>0</v>
      </c>
      <c r="E14" s="116">
        <v>0</v>
      </c>
      <c r="F14" s="23" t="str">
        <f t="shared" si="0"/>
        <v/>
      </c>
    </row>
    <row r="15" spans="1:11" ht="14.25" customHeight="1" x14ac:dyDescent="0.2">
      <c r="A15" s="108">
        <v>7</v>
      </c>
      <c r="B15" s="117" t="s">
        <v>102</v>
      </c>
      <c r="C15" s="110">
        <v>4</v>
      </c>
      <c r="D15" s="110">
        <v>145</v>
      </c>
      <c r="E15" s="116">
        <v>149</v>
      </c>
      <c r="F15" s="23">
        <f t="shared" si="0"/>
        <v>1.1498599331692147E-3</v>
      </c>
    </row>
    <row r="16" spans="1:11" ht="14.25" customHeight="1" x14ac:dyDescent="0.2">
      <c r="A16" s="108">
        <v>8</v>
      </c>
      <c r="B16" s="111" t="s">
        <v>106</v>
      </c>
      <c r="C16" s="110">
        <v>199</v>
      </c>
      <c r="D16" s="110">
        <v>220</v>
      </c>
      <c r="E16" s="116">
        <v>419</v>
      </c>
      <c r="F16" s="23">
        <f t="shared" si="0"/>
        <v>3.2334987382409458E-3</v>
      </c>
    </row>
    <row r="17" spans="1:6" ht="14.25" customHeight="1" x14ac:dyDescent="0.2">
      <c r="A17" s="108">
        <v>9</v>
      </c>
      <c r="B17" s="109" t="s">
        <v>113</v>
      </c>
      <c r="C17" s="110">
        <v>17</v>
      </c>
      <c r="D17" s="110">
        <v>3061</v>
      </c>
      <c r="E17" s="116">
        <v>3078</v>
      </c>
      <c r="F17" s="23">
        <f t="shared" si="0"/>
        <v>2.3753482377817735E-2</v>
      </c>
    </row>
    <row r="18" spans="1:6" ht="14.25" customHeight="1" x14ac:dyDescent="0.2">
      <c r="A18" s="108">
        <v>10</v>
      </c>
      <c r="B18" s="111" t="s">
        <v>109</v>
      </c>
      <c r="C18" s="110">
        <v>0</v>
      </c>
      <c r="D18" s="110">
        <v>20</v>
      </c>
      <c r="E18" s="116">
        <v>20</v>
      </c>
      <c r="F18" s="23">
        <f t="shared" si="0"/>
        <v>1.543436151904986E-4</v>
      </c>
    </row>
    <row r="19" spans="1:6" ht="14.25" customHeight="1" x14ac:dyDescent="0.2">
      <c r="A19" s="108">
        <v>11</v>
      </c>
      <c r="B19" s="109" t="s">
        <v>53</v>
      </c>
      <c r="C19" s="110">
        <v>954</v>
      </c>
      <c r="D19" s="110">
        <v>21</v>
      </c>
      <c r="E19" s="116">
        <v>975</v>
      </c>
      <c r="F19" s="23">
        <f t="shared" si="0"/>
        <v>7.5242512405368075E-3</v>
      </c>
    </row>
    <row r="20" spans="1:6" ht="14.25" customHeight="1" x14ac:dyDescent="0.2">
      <c r="A20" s="108">
        <v>12</v>
      </c>
      <c r="B20" s="109" t="s">
        <v>52</v>
      </c>
      <c r="C20" s="110">
        <v>0</v>
      </c>
      <c r="D20" s="110">
        <v>0</v>
      </c>
      <c r="E20" s="116">
        <v>0</v>
      </c>
      <c r="F20" s="23" t="str">
        <f t="shared" si="0"/>
        <v/>
      </c>
    </row>
    <row r="21" spans="1:6" ht="14.25" customHeight="1" x14ac:dyDescent="0.2">
      <c r="A21" s="108">
        <v>13</v>
      </c>
      <c r="B21" s="109" t="s">
        <v>10</v>
      </c>
      <c r="C21" s="110">
        <v>4179</v>
      </c>
      <c r="D21" s="110">
        <v>21</v>
      </c>
      <c r="E21" s="116">
        <v>4200</v>
      </c>
      <c r="F21" s="23">
        <f t="shared" si="0"/>
        <v>3.2412159190004709E-2</v>
      </c>
    </row>
    <row r="22" spans="1:6" ht="14.25" customHeight="1" x14ac:dyDescent="0.2">
      <c r="A22" s="108">
        <v>14</v>
      </c>
      <c r="B22" s="109" t="s">
        <v>12</v>
      </c>
      <c r="C22" s="110">
        <v>8901</v>
      </c>
      <c r="D22" s="110">
        <v>1026</v>
      </c>
      <c r="E22" s="116">
        <v>9927</v>
      </c>
      <c r="F22" s="23">
        <f t="shared" si="0"/>
        <v>7.6608453399803988E-2</v>
      </c>
    </row>
    <row r="23" spans="1:6" ht="14.25" customHeight="1" x14ac:dyDescent="0.2">
      <c r="A23" s="108">
        <v>15</v>
      </c>
      <c r="B23" s="109" t="s">
        <v>84</v>
      </c>
      <c r="C23" s="110">
        <v>113</v>
      </c>
      <c r="D23" s="110">
        <v>62</v>
      </c>
      <c r="E23" s="116">
        <v>175</v>
      </c>
      <c r="F23" s="23">
        <f t="shared" si="0"/>
        <v>1.3505066329168628E-3</v>
      </c>
    </row>
    <row r="24" spans="1:6" ht="14.25" customHeight="1" x14ac:dyDescent="0.2">
      <c r="A24" s="108">
        <v>16</v>
      </c>
      <c r="B24" s="109" t="s">
        <v>14</v>
      </c>
      <c r="C24" s="110">
        <v>338</v>
      </c>
      <c r="D24" s="110">
        <v>3063</v>
      </c>
      <c r="E24" s="116">
        <v>3401</v>
      </c>
      <c r="F24" s="23">
        <f t="shared" si="0"/>
        <v>2.624613176314429E-2</v>
      </c>
    </row>
    <row r="25" spans="1:6" ht="14.25" customHeight="1" x14ac:dyDescent="0.2">
      <c r="A25" s="108">
        <v>17</v>
      </c>
      <c r="B25" s="109" t="s">
        <v>81</v>
      </c>
      <c r="C25" s="110">
        <v>939</v>
      </c>
      <c r="D25" s="110">
        <v>115</v>
      </c>
      <c r="E25" s="116">
        <v>1054</v>
      </c>
      <c r="F25" s="23">
        <f t="shared" si="0"/>
        <v>8.1339085205392771E-3</v>
      </c>
    </row>
    <row r="26" spans="1:6" ht="14.25" customHeight="1" x14ac:dyDescent="0.2">
      <c r="A26" s="108">
        <v>18</v>
      </c>
      <c r="B26" s="109" t="s">
        <v>96</v>
      </c>
      <c r="C26" s="110">
        <v>72</v>
      </c>
      <c r="D26" s="110">
        <v>937</v>
      </c>
      <c r="E26" s="116">
        <v>1009</v>
      </c>
      <c r="F26" s="23">
        <f t="shared" si="0"/>
        <v>7.7866353863606545E-3</v>
      </c>
    </row>
    <row r="27" spans="1:6" ht="14.25" customHeight="1" x14ac:dyDescent="0.2">
      <c r="A27" s="108">
        <v>19</v>
      </c>
      <c r="B27" s="109" t="s">
        <v>97</v>
      </c>
      <c r="C27" s="110">
        <v>12758</v>
      </c>
      <c r="D27" s="110">
        <v>3283</v>
      </c>
      <c r="E27" s="116">
        <v>16041</v>
      </c>
      <c r="F27" s="23">
        <f t="shared" si="0"/>
        <v>0.1237912965635394</v>
      </c>
    </row>
    <row r="28" spans="1:6" ht="14.25" customHeight="1" x14ac:dyDescent="0.2">
      <c r="A28" s="108">
        <v>20</v>
      </c>
      <c r="B28" s="111" t="s">
        <v>49</v>
      </c>
      <c r="C28" s="110">
        <v>4401</v>
      </c>
      <c r="D28" s="110">
        <v>344</v>
      </c>
      <c r="E28" s="116">
        <v>4745</v>
      </c>
      <c r="F28" s="23">
        <f t="shared" si="0"/>
        <v>3.6618022703945798E-2</v>
      </c>
    </row>
    <row r="29" spans="1:6" ht="14.25" customHeight="1" x14ac:dyDescent="0.2">
      <c r="A29" s="108">
        <v>21</v>
      </c>
      <c r="B29" s="109" t="s">
        <v>90</v>
      </c>
      <c r="C29" s="110">
        <v>0</v>
      </c>
      <c r="D29" s="110">
        <v>0</v>
      </c>
      <c r="E29" s="116">
        <v>0</v>
      </c>
      <c r="F29" s="23" t="str">
        <f t="shared" si="0"/>
        <v/>
      </c>
    </row>
    <row r="30" spans="1:6" ht="14.25" customHeight="1" x14ac:dyDescent="0.2">
      <c r="A30" s="108">
        <v>22</v>
      </c>
      <c r="B30" s="111" t="s">
        <v>45</v>
      </c>
      <c r="C30" s="110">
        <v>727</v>
      </c>
      <c r="D30" s="110">
        <v>151</v>
      </c>
      <c r="E30" s="116">
        <v>878</v>
      </c>
      <c r="F30" s="23">
        <f t="shared" si="0"/>
        <v>6.7756847068628891E-3</v>
      </c>
    </row>
    <row r="31" spans="1:6" ht="14.25" customHeight="1" x14ac:dyDescent="0.2">
      <c r="A31" s="108">
        <v>23</v>
      </c>
      <c r="B31" s="109" t="s">
        <v>108</v>
      </c>
      <c r="C31" s="110">
        <v>90</v>
      </c>
      <c r="D31" s="110">
        <v>691</v>
      </c>
      <c r="E31" s="116">
        <v>781</v>
      </c>
      <c r="F31" s="23">
        <f t="shared" si="0"/>
        <v>6.0271181731889707E-3</v>
      </c>
    </row>
    <row r="32" spans="1:6" ht="14.25" customHeight="1" x14ac:dyDescent="0.2">
      <c r="A32" s="108">
        <v>24</v>
      </c>
      <c r="B32" s="111" t="s">
        <v>110</v>
      </c>
      <c r="C32" s="110">
        <v>0</v>
      </c>
      <c r="D32" s="110">
        <v>0</v>
      </c>
      <c r="E32" s="116">
        <v>0</v>
      </c>
      <c r="F32" s="23" t="str">
        <f t="shared" si="0"/>
        <v/>
      </c>
    </row>
    <row r="33" spans="1:6" ht="14.25" customHeight="1" x14ac:dyDescent="0.2">
      <c r="A33" s="108">
        <v>25</v>
      </c>
      <c r="B33" s="111" t="s">
        <v>114</v>
      </c>
      <c r="C33" s="110">
        <v>2</v>
      </c>
      <c r="D33" s="110">
        <v>0</v>
      </c>
      <c r="E33" s="116">
        <v>2</v>
      </c>
      <c r="F33" s="23">
        <f t="shared" si="0"/>
        <v>1.543436151904986E-5</v>
      </c>
    </row>
    <row r="34" spans="1:6" ht="14.25" customHeight="1" x14ac:dyDescent="0.2">
      <c r="A34" s="108">
        <v>26</v>
      </c>
      <c r="B34" s="111" t="s">
        <v>111</v>
      </c>
      <c r="C34" s="110">
        <v>4157</v>
      </c>
      <c r="D34" s="110">
        <v>24</v>
      </c>
      <c r="E34" s="116">
        <v>4181</v>
      </c>
      <c r="F34" s="23">
        <f t="shared" si="0"/>
        <v>3.2265532755573735E-2</v>
      </c>
    </row>
    <row r="35" spans="1:6" ht="14.25" customHeight="1" x14ac:dyDescent="0.2">
      <c r="A35" s="108">
        <v>27</v>
      </c>
      <c r="B35" s="109" t="s">
        <v>17</v>
      </c>
      <c r="C35" s="110">
        <v>0</v>
      </c>
      <c r="D35" s="110">
        <v>0</v>
      </c>
      <c r="E35" s="116">
        <v>0</v>
      </c>
      <c r="F35" s="23" t="str">
        <f t="shared" si="0"/>
        <v/>
      </c>
    </row>
    <row r="36" spans="1:6" ht="14.25" customHeight="1" x14ac:dyDescent="0.2">
      <c r="A36" s="108">
        <v>28</v>
      </c>
      <c r="B36" s="109" t="s">
        <v>60</v>
      </c>
      <c r="C36" s="110">
        <v>0</v>
      </c>
      <c r="D36" s="110">
        <v>0</v>
      </c>
      <c r="E36" s="116">
        <v>0</v>
      </c>
      <c r="F36" s="23" t="str">
        <f t="shared" si="0"/>
        <v/>
      </c>
    </row>
    <row r="37" spans="1:6" ht="14.25" customHeight="1" x14ac:dyDescent="0.2">
      <c r="A37" s="108">
        <v>29</v>
      </c>
      <c r="B37" s="109" t="s">
        <v>18</v>
      </c>
      <c r="C37" s="110">
        <v>0</v>
      </c>
      <c r="D37" s="110">
        <v>0</v>
      </c>
      <c r="E37" s="116">
        <v>0</v>
      </c>
      <c r="F37" s="23" t="str">
        <f t="shared" si="0"/>
        <v/>
      </c>
    </row>
    <row r="38" spans="1:6" ht="14.25" customHeight="1" x14ac:dyDescent="0.2">
      <c r="A38" s="108">
        <v>30</v>
      </c>
      <c r="B38" s="109" t="s">
        <v>100</v>
      </c>
      <c r="C38" s="110">
        <v>0</v>
      </c>
      <c r="D38" s="110">
        <v>1</v>
      </c>
      <c r="E38" s="116">
        <v>1</v>
      </c>
      <c r="F38" s="23">
        <f t="shared" si="0"/>
        <v>7.7171807595249298E-6</v>
      </c>
    </row>
    <row r="39" spans="1:6" ht="14.25" customHeight="1" x14ac:dyDescent="0.2">
      <c r="A39" s="108">
        <v>31</v>
      </c>
      <c r="B39" s="109" t="s">
        <v>89</v>
      </c>
      <c r="C39" s="110">
        <v>1049</v>
      </c>
      <c r="D39" s="110">
        <v>11</v>
      </c>
      <c r="E39" s="116">
        <v>1060</v>
      </c>
      <c r="F39" s="23">
        <f t="shared" si="0"/>
        <v>8.1802116050964258E-3</v>
      </c>
    </row>
    <row r="40" spans="1:6" ht="14.25" customHeight="1" x14ac:dyDescent="0.2">
      <c r="A40" s="108">
        <v>32</v>
      </c>
      <c r="B40" s="109" t="s">
        <v>59</v>
      </c>
      <c r="C40" s="110">
        <v>0</v>
      </c>
      <c r="D40" s="110">
        <v>0</v>
      </c>
      <c r="E40" s="116">
        <v>0</v>
      </c>
      <c r="F40" s="23" t="str">
        <f t="shared" si="0"/>
        <v/>
      </c>
    </row>
    <row r="41" spans="1:6" ht="14.25" customHeight="1" x14ac:dyDescent="0.2">
      <c r="A41" s="108">
        <v>33</v>
      </c>
      <c r="B41" s="109" t="s">
        <v>76</v>
      </c>
      <c r="C41" s="110">
        <v>0</v>
      </c>
      <c r="D41" s="110">
        <v>0</v>
      </c>
      <c r="E41" s="116">
        <v>0</v>
      </c>
      <c r="F41" s="23" t="str">
        <f t="shared" si="0"/>
        <v/>
      </c>
    </row>
    <row r="42" spans="1:6" ht="14.25" customHeight="1" x14ac:dyDescent="0.2">
      <c r="A42" s="108">
        <v>34</v>
      </c>
      <c r="B42" s="109" t="s">
        <v>19</v>
      </c>
      <c r="C42" s="110">
        <v>449</v>
      </c>
      <c r="D42" s="110">
        <v>949</v>
      </c>
      <c r="E42" s="116">
        <v>1398</v>
      </c>
      <c r="F42" s="23">
        <f t="shared" si="0"/>
        <v>1.0788618701815852E-2</v>
      </c>
    </row>
    <row r="43" spans="1:6" ht="14.25" customHeight="1" x14ac:dyDescent="0.2">
      <c r="A43" s="108">
        <v>35</v>
      </c>
      <c r="B43" s="109" t="s">
        <v>20</v>
      </c>
      <c r="C43" s="110">
        <v>0</v>
      </c>
      <c r="D43" s="110">
        <v>0</v>
      </c>
      <c r="E43" s="116">
        <v>0</v>
      </c>
      <c r="F43" s="23" t="str">
        <f t="shared" si="0"/>
        <v/>
      </c>
    </row>
    <row r="44" spans="1:6" ht="14.25" customHeight="1" x14ac:dyDescent="0.2">
      <c r="A44" s="108">
        <v>36</v>
      </c>
      <c r="B44" s="109" t="s">
        <v>21</v>
      </c>
      <c r="C44" s="110">
        <v>4457</v>
      </c>
      <c r="D44" s="110">
        <v>388</v>
      </c>
      <c r="E44" s="116">
        <v>4845</v>
      </c>
      <c r="F44" s="23">
        <f t="shared" si="0"/>
        <v>3.7389740779898289E-2</v>
      </c>
    </row>
    <row r="45" spans="1:6" ht="14.25" customHeight="1" x14ac:dyDescent="0.2">
      <c r="A45" s="108">
        <v>37</v>
      </c>
      <c r="B45" s="109" t="s">
        <v>112</v>
      </c>
      <c r="C45" s="110">
        <v>1</v>
      </c>
      <c r="D45" s="110">
        <v>0</v>
      </c>
      <c r="E45" s="116">
        <v>1</v>
      </c>
      <c r="F45" s="23">
        <f t="shared" si="0"/>
        <v>7.7171807595249298E-6</v>
      </c>
    </row>
    <row r="46" spans="1:6" ht="14.25" customHeight="1" x14ac:dyDescent="0.2">
      <c r="A46" s="108">
        <v>38</v>
      </c>
      <c r="B46" s="109" t="s">
        <v>93</v>
      </c>
      <c r="C46" s="110">
        <v>236</v>
      </c>
      <c r="D46" s="110">
        <v>106</v>
      </c>
      <c r="E46" s="116">
        <v>342</v>
      </c>
      <c r="F46" s="23">
        <f t="shared" si="0"/>
        <v>2.6392758197575261E-3</v>
      </c>
    </row>
    <row r="47" spans="1:6" ht="14.25" customHeight="1" x14ac:dyDescent="0.2">
      <c r="A47" s="108">
        <v>39</v>
      </c>
      <c r="B47" s="109" t="s">
        <v>77</v>
      </c>
      <c r="C47" s="110">
        <v>1</v>
      </c>
      <c r="D47" s="110">
        <v>57</v>
      </c>
      <c r="E47" s="116">
        <v>58</v>
      </c>
      <c r="F47" s="23">
        <f t="shared" si="0"/>
        <v>4.4759648405244594E-4</v>
      </c>
    </row>
    <row r="48" spans="1:6" ht="14.25" customHeight="1" x14ac:dyDescent="0.2">
      <c r="A48" s="108">
        <v>40</v>
      </c>
      <c r="B48" s="109" t="s">
        <v>91</v>
      </c>
      <c r="C48" s="110">
        <v>363</v>
      </c>
      <c r="D48" s="110">
        <v>1329</v>
      </c>
      <c r="E48" s="116">
        <v>1692</v>
      </c>
      <c r="F48" s="23">
        <f t="shared" si="0"/>
        <v>1.3057469845116182E-2</v>
      </c>
    </row>
    <row r="49" spans="1:6" ht="14.25" customHeight="1" x14ac:dyDescent="0.2">
      <c r="A49" s="108">
        <v>41</v>
      </c>
      <c r="B49" s="109" t="s">
        <v>50</v>
      </c>
      <c r="C49" s="110">
        <v>9518</v>
      </c>
      <c r="D49" s="110">
        <v>215</v>
      </c>
      <c r="E49" s="116">
        <v>9733</v>
      </c>
      <c r="F49" s="23">
        <f t="shared" si="0"/>
        <v>7.5111320332456141E-2</v>
      </c>
    </row>
    <row r="50" spans="1:6" ht="14.25" customHeight="1" x14ac:dyDescent="0.2">
      <c r="A50" s="108">
        <v>42</v>
      </c>
      <c r="B50" s="109" t="s">
        <v>58</v>
      </c>
      <c r="C50" s="110">
        <v>291</v>
      </c>
      <c r="D50" s="110">
        <v>8</v>
      </c>
      <c r="E50" s="116">
        <v>299</v>
      </c>
      <c r="F50" s="23">
        <f t="shared" si="0"/>
        <v>2.3074370470979543E-3</v>
      </c>
    </row>
    <row r="51" spans="1:6" x14ac:dyDescent="0.2">
      <c r="A51" s="108">
        <v>43</v>
      </c>
      <c r="B51" s="109" t="s">
        <v>94</v>
      </c>
      <c r="C51" s="110">
        <v>0</v>
      </c>
      <c r="D51" s="110">
        <v>0</v>
      </c>
      <c r="E51" s="116">
        <v>0</v>
      </c>
      <c r="F51" s="23" t="str">
        <f t="shared" si="0"/>
        <v/>
      </c>
    </row>
    <row r="52" spans="1:6" x14ac:dyDescent="0.2">
      <c r="A52" s="108">
        <v>44</v>
      </c>
      <c r="B52" s="109" t="s">
        <v>85</v>
      </c>
      <c r="C52" s="110">
        <v>2419</v>
      </c>
      <c r="D52" s="110">
        <v>174</v>
      </c>
      <c r="E52" s="116">
        <v>2593</v>
      </c>
      <c r="F52" s="23">
        <f t="shared" si="0"/>
        <v>2.0010649709448144E-2</v>
      </c>
    </row>
    <row r="53" spans="1:6" x14ac:dyDescent="0.2">
      <c r="A53" s="108">
        <v>45</v>
      </c>
      <c r="B53" s="109" t="s">
        <v>23</v>
      </c>
      <c r="C53" s="110">
        <v>9200</v>
      </c>
      <c r="D53" s="110">
        <v>1189</v>
      </c>
      <c r="E53" s="116">
        <v>10389</v>
      </c>
      <c r="F53" s="23">
        <f t="shared" si="0"/>
        <v>8.0173790910704507E-2</v>
      </c>
    </row>
    <row r="54" spans="1:6" x14ac:dyDescent="0.2">
      <c r="A54" s="108">
        <v>46</v>
      </c>
      <c r="B54" s="109" t="s">
        <v>55</v>
      </c>
      <c r="C54" s="110">
        <v>0</v>
      </c>
      <c r="D54" s="110">
        <v>0</v>
      </c>
      <c r="E54" s="116">
        <v>0</v>
      </c>
      <c r="F54" s="23" t="str">
        <f t="shared" si="0"/>
        <v/>
      </c>
    </row>
    <row r="55" spans="1:6" x14ac:dyDescent="0.2">
      <c r="A55" s="108">
        <v>47</v>
      </c>
      <c r="B55" s="109" t="s">
        <v>86</v>
      </c>
      <c r="C55" s="110">
        <v>1529</v>
      </c>
      <c r="D55" s="110">
        <v>290</v>
      </c>
      <c r="E55" s="116">
        <v>1819</v>
      </c>
      <c r="F55" s="23">
        <f t="shared" si="0"/>
        <v>1.4037551801575848E-2</v>
      </c>
    </row>
    <row r="56" spans="1:6" x14ac:dyDescent="0.2">
      <c r="A56" s="108">
        <v>48</v>
      </c>
      <c r="B56" s="112" t="s">
        <v>48</v>
      </c>
      <c r="C56" s="110">
        <v>0</v>
      </c>
      <c r="D56" s="110">
        <v>0</v>
      </c>
      <c r="E56" s="116">
        <v>0</v>
      </c>
      <c r="F56" s="23" t="str">
        <f t="shared" si="0"/>
        <v/>
      </c>
    </row>
    <row r="57" spans="1:6" x14ac:dyDescent="0.2">
      <c r="A57" s="108">
        <v>49</v>
      </c>
      <c r="B57" s="109" t="s">
        <v>54</v>
      </c>
      <c r="C57" s="110">
        <v>0</v>
      </c>
      <c r="D57" s="110">
        <v>0</v>
      </c>
      <c r="E57" s="116">
        <v>0</v>
      </c>
      <c r="F57" s="23" t="str">
        <f t="shared" si="0"/>
        <v/>
      </c>
    </row>
    <row r="58" spans="1:6" x14ac:dyDescent="0.2">
      <c r="A58" s="108">
        <v>50</v>
      </c>
      <c r="B58" s="109" t="s">
        <v>57</v>
      </c>
      <c r="C58" s="110">
        <v>4668</v>
      </c>
      <c r="D58" s="110">
        <v>694</v>
      </c>
      <c r="E58" s="116">
        <v>5362</v>
      </c>
      <c r="F58" s="23">
        <f t="shared" si="0"/>
        <v>4.1379523232572678E-2</v>
      </c>
    </row>
    <row r="59" spans="1:6" x14ac:dyDescent="0.2">
      <c r="A59" s="108">
        <v>51</v>
      </c>
      <c r="B59" s="109" t="s">
        <v>51</v>
      </c>
      <c r="C59" s="110">
        <v>3733</v>
      </c>
      <c r="D59" s="110">
        <v>162</v>
      </c>
      <c r="E59" s="116">
        <v>3895</v>
      </c>
      <c r="F59" s="23">
        <f t="shared" si="0"/>
        <v>3.0058419058349602E-2</v>
      </c>
    </row>
    <row r="60" spans="1:6" x14ac:dyDescent="0.2">
      <c r="A60" s="108">
        <v>52</v>
      </c>
      <c r="B60" s="109" t="s">
        <v>101</v>
      </c>
      <c r="C60" s="110">
        <v>3634</v>
      </c>
      <c r="D60" s="110">
        <v>438</v>
      </c>
      <c r="E60" s="116">
        <v>4072</v>
      </c>
      <c r="F60" s="23">
        <f t="shared" si="0"/>
        <v>3.1424360052785517E-2</v>
      </c>
    </row>
    <row r="61" spans="1:6" x14ac:dyDescent="0.2">
      <c r="A61" s="108">
        <v>53</v>
      </c>
      <c r="B61" s="109" t="s">
        <v>83</v>
      </c>
      <c r="C61" s="110">
        <v>0</v>
      </c>
      <c r="D61" s="110">
        <v>14</v>
      </c>
      <c r="E61" s="116">
        <v>14</v>
      </c>
      <c r="F61" s="23">
        <f t="shared" si="0"/>
        <v>1.0804053063334903E-4</v>
      </c>
    </row>
    <row r="62" spans="1:6" x14ac:dyDescent="0.2">
      <c r="A62" s="108">
        <v>54</v>
      </c>
      <c r="B62" s="109" t="s">
        <v>103</v>
      </c>
      <c r="C62" s="110">
        <v>4808</v>
      </c>
      <c r="D62" s="110">
        <v>169</v>
      </c>
      <c r="E62" s="116">
        <v>4977</v>
      </c>
      <c r="F62" s="23">
        <f t="shared" si="0"/>
        <v>3.8408408640155579E-2</v>
      </c>
    </row>
    <row r="63" spans="1:6" x14ac:dyDescent="0.2">
      <c r="A63" s="108">
        <v>55</v>
      </c>
      <c r="B63" s="109" t="s">
        <v>115</v>
      </c>
      <c r="C63" s="110">
        <v>4778</v>
      </c>
      <c r="D63" s="110">
        <v>226</v>
      </c>
      <c r="E63" s="116">
        <v>5004</v>
      </c>
      <c r="F63" s="23">
        <f t="shared" si="0"/>
        <v>3.861677252066275E-2</v>
      </c>
    </row>
    <row r="64" spans="1:6" x14ac:dyDescent="0.2">
      <c r="A64" s="108">
        <v>56</v>
      </c>
      <c r="B64" s="109" t="s">
        <v>24</v>
      </c>
      <c r="C64" s="110">
        <v>70</v>
      </c>
      <c r="D64" s="110">
        <v>238</v>
      </c>
      <c r="E64" s="116">
        <v>308</v>
      </c>
      <c r="F64" s="23">
        <f t="shared" si="0"/>
        <v>2.3768916739336787E-3</v>
      </c>
    </row>
    <row r="65" spans="1:10" x14ac:dyDescent="0.2">
      <c r="A65" s="108">
        <v>57</v>
      </c>
      <c r="B65" s="109" t="s">
        <v>80</v>
      </c>
      <c r="C65" s="110">
        <v>0</v>
      </c>
      <c r="D65" s="110">
        <v>0</v>
      </c>
      <c r="E65" s="116">
        <v>0</v>
      </c>
      <c r="F65" s="23" t="str">
        <f t="shared" si="0"/>
        <v/>
      </c>
    </row>
    <row r="66" spans="1:10" x14ac:dyDescent="0.2">
      <c r="A66" s="108">
        <v>58</v>
      </c>
      <c r="B66" s="111" t="s">
        <v>47</v>
      </c>
      <c r="C66" s="110">
        <v>3851</v>
      </c>
      <c r="D66" s="110">
        <v>88</v>
      </c>
      <c r="E66" s="116">
        <v>3939</v>
      </c>
      <c r="F66" s="23">
        <f t="shared" si="0"/>
        <v>3.0397975011768701E-2</v>
      </c>
    </row>
    <row r="67" spans="1:10" x14ac:dyDescent="0.2">
      <c r="A67" s="108">
        <v>59</v>
      </c>
      <c r="B67" s="111" t="s">
        <v>46</v>
      </c>
      <c r="C67" s="110">
        <v>1314</v>
      </c>
      <c r="D67" s="110">
        <v>193</v>
      </c>
      <c r="E67" s="116">
        <v>1507</v>
      </c>
      <c r="F67" s="23">
        <f t="shared" si="0"/>
        <v>1.1629791404604069E-2</v>
      </c>
    </row>
    <row r="68" spans="1:10" ht="13.5" thickBot="1" x14ac:dyDescent="0.25">
      <c r="A68" s="108">
        <v>60</v>
      </c>
      <c r="B68" s="113" t="s">
        <v>79</v>
      </c>
      <c r="C68" s="110">
        <v>1605</v>
      </c>
      <c r="D68" s="110">
        <v>298</v>
      </c>
      <c r="E68" s="116">
        <v>1903</v>
      </c>
      <c r="F68" s="23">
        <f t="shared" si="0"/>
        <v>1.4685794985375943E-2</v>
      </c>
    </row>
    <row r="69" spans="1:10" ht="13.5" thickTop="1" x14ac:dyDescent="0.2">
      <c r="A69" s="11"/>
      <c r="B69" s="114" t="s">
        <v>25</v>
      </c>
      <c r="C69" s="115">
        <f>SUM(C9:C68)</f>
        <v>107333</v>
      </c>
      <c r="D69" s="115">
        <f>SUM(D9:D68)</f>
        <v>22248</v>
      </c>
      <c r="E69" s="115">
        <f>SUM(E9:E68)</f>
        <v>129581</v>
      </c>
      <c r="F69" s="23">
        <f t="shared" ref="F69" si="1">IF(E69=0,"",E69/$E$69)</f>
        <v>1</v>
      </c>
    </row>
    <row r="70" spans="1:10" x14ac:dyDescent="0.2">
      <c r="A70" s="2" t="s">
        <v>29</v>
      </c>
      <c r="B70" s="18"/>
      <c r="C70" s="18"/>
      <c r="D70" s="18"/>
      <c r="E70" s="18"/>
    </row>
    <row r="71" spans="1:10" x14ac:dyDescent="0.2">
      <c r="A71" s="2" t="s">
        <v>33</v>
      </c>
      <c r="D71" s="18"/>
      <c r="E71" s="18"/>
    </row>
    <row r="72" spans="1:10" x14ac:dyDescent="0.2">
      <c r="A72" s="2" t="s">
        <v>34</v>
      </c>
      <c r="C72" s="11"/>
      <c r="D72" s="11"/>
      <c r="E72" s="11"/>
    </row>
    <row r="73" spans="1:10" x14ac:dyDescent="0.2">
      <c r="C73" s="11"/>
      <c r="D73" s="11"/>
      <c r="E73" s="11"/>
      <c r="J73" s="107"/>
    </row>
    <row r="74" spans="1:10" x14ac:dyDescent="0.2">
      <c r="B74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73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9" customFormat="1" ht="18" customHeight="1" x14ac:dyDescent="0.2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">
      <c r="A2" s="118" t="s">
        <v>104</v>
      </c>
      <c r="B2" s="118"/>
      <c r="C2" s="118"/>
      <c r="D2" s="118"/>
      <c r="E2" s="118"/>
      <c r="F2" s="118"/>
      <c r="G2" s="118"/>
      <c r="H2" s="118"/>
      <c r="I2" s="28"/>
    </row>
    <row r="3" spans="1:9" s="9" customFormat="1" ht="18" customHeight="1" x14ac:dyDescent="0.2">
      <c r="A3" s="25" t="s">
        <v>75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">
      <c r="A4" s="25" t="s">
        <v>74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">
      <c r="A6" s="10" t="str">
        <f>'Summary Load Customers '!A6</f>
        <v>Data as of April 30,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25">
      <c r="A8" s="63" t="s">
        <v>68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3">
      <c r="B9" s="30"/>
      <c r="C9" s="30"/>
      <c r="D9" s="61"/>
      <c r="E9" s="61"/>
      <c r="F9" s="68"/>
      <c r="G9" s="68"/>
      <c r="H9" s="30"/>
    </row>
    <row r="10" spans="1:9" ht="18" customHeight="1" x14ac:dyDescent="0.2">
      <c r="A10" s="31" t="s">
        <v>98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37</v>
      </c>
      <c r="E11" s="55"/>
      <c r="F11" s="34" t="s">
        <v>44</v>
      </c>
      <c r="G11" s="36"/>
    </row>
    <row r="12" spans="1:9" ht="18" customHeight="1" x14ac:dyDescent="0.2">
      <c r="A12" s="39"/>
      <c r="B12" s="40" t="s">
        <v>22</v>
      </c>
      <c r="C12" s="41" t="s">
        <v>31</v>
      </c>
      <c r="D12" s="40" t="str">
        <f>B12</f>
        <v>Customers</v>
      </c>
      <c r="E12" s="41" t="s">
        <v>31</v>
      </c>
      <c r="F12" s="40" t="str">
        <f>B12</f>
        <v>Customers</v>
      </c>
      <c r="G12" s="41" t="s">
        <v>30</v>
      </c>
    </row>
    <row r="13" spans="1:9" ht="18" customHeight="1" x14ac:dyDescent="0.2">
      <c r="A13" s="42" t="s">
        <v>70</v>
      </c>
      <c r="B13" s="45">
        <f>REC_programs_detail!B23</f>
        <v>4024</v>
      </c>
      <c r="C13" s="46">
        <f>IF(B13=0,0,B13/'Summary Load Customers '!$B$22)</f>
        <v>1.3395026796711161E-2</v>
      </c>
      <c r="D13" s="45">
        <f>REC_programs_detail!C23</f>
        <v>42</v>
      </c>
      <c r="E13" s="46">
        <f>IF(D13=0,0,D13/('Summary Load Customers '!$D$22+'Summary Load Customers '!$F$22))</f>
        <v>1.0748285392568329E-3</v>
      </c>
      <c r="F13" s="45">
        <f>B13+D13</f>
        <v>4066</v>
      </c>
      <c r="G13" s="46">
        <f>IF(F13=0,0,F13/'Summary Load Customers '!$H$22)</f>
        <v>1.1976929829212397E-2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4,066 of UI's customers, or 1.2%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">
      <c r="A17" s="31" t="s">
        <v>69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37</v>
      </c>
      <c r="E18" s="55"/>
      <c r="F18" s="34" t="s">
        <v>44</v>
      </c>
      <c r="G18" s="36"/>
    </row>
    <row r="19" spans="1:9" ht="18" customHeight="1" x14ac:dyDescent="0.2">
      <c r="A19" s="39"/>
      <c r="B19" s="40" t="s">
        <v>22</v>
      </c>
      <c r="C19" s="41" t="s">
        <v>31</v>
      </c>
      <c r="D19" s="40" t="str">
        <f>B19</f>
        <v>Customers</v>
      </c>
      <c r="E19" s="41" t="s">
        <v>31</v>
      </c>
      <c r="F19" s="40" t="str">
        <f>B19</f>
        <v>Customers</v>
      </c>
      <c r="G19" s="41" t="s">
        <v>30</v>
      </c>
    </row>
    <row r="20" spans="1:9" ht="18" customHeight="1" x14ac:dyDescent="0.2">
      <c r="A20" s="42" t="s">
        <v>71</v>
      </c>
      <c r="B20" s="45">
        <f>REC_programs_detail!B29</f>
        <v>721</v>
      </c>
      <c r="C20" s="46">
        <f>IF(B20=0,0,B20/'Summary Load Customers '!$B$22)</f>
        <v>2.4000532605439233E-3</v>
      </c>
      <c r="D20" s="45">
        <f>REC_programs_detail!C29</f>
        <v>61</v>
      </c>
      <c r="E20" s="46">
        <f>IF(D20=0,0,D20/('Summary Load Customers '!$D$22+'Summary Load Customers '!$F$22))</f>
        <v>1.5610604974920668E-3</v>
      </c>
      <c r="F20" s="45">
        <f>B20+D20</f>
        <v>782</v>
      </c>
      <c r="G20" s="46">
        <f>IF(F20=0,0,F20/'Summary Load Customers '!$H$22)</f>
        <v>2.3034823232769542E-3</v>
      </c>
    </row>
    <row r="21" spans="1:9" ht="18" customHeight="1" x14ac:dyDescent="0.2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">
      <c r="A22" s="102" t="str">
        <f>"As the above table shows, "&amp;TEXT(F20,"0,000")&amp;" of UI's customers, or "&amp;TEXT(G20,"0.0%")&amp;" are participating in the REC only program."</f>
        <v>As the above table shows, 0,782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4.25" x14ac:dyDescent="0.2">
      <c r="A23" s="48"/>
    </row>
    <row r="24" spans="1:9" ht="15" x14ac:dyDescent="0.2">
      <c r="A24" s="31" t="s">
        <v>73</v>
      </c>
      <c r="B24" s="32"/>
      <c r="C24" s="32"/>
      <c r="D24" s="32"/>
      <c r="E24" s="32"/>
      <c r="F24" s="32"/>
      <c r="G24" s="53"/>
      <c r="H24" s="27"/>
      <c r="I24" s="28"/>
    </row>
    <row r="25" spans="1:9" ht="15" x14ac:dyDescent="0.25">
      <c r="A25" s="42"/>
      <c r="B25" s="34" t="s">
        <v>5</v>
      </c>
      <c r="C25" s="54"/>
      <c r="D25" s="34" t="s">
        <v>37</v>
      </c>
      <c r="E25" s="55"/>
      <c r="F25" s="34" t="s">
        <v>44</v>
      </c>
      <c r="G25" s="36"/>
    </row>
    <row r="26" spans="1:9" ht="15" x14ac:dyDescent="0.2">
      <c r="A26" s="39"/>
      <c r="B26" s="40" t="s">
        <v>22</v>
      </c>
      <c r="C26" s="41" t="s">
        <v>31</v>
      </c>
      <c r="D26" s="40" t="str">
        <f>B26</f>
        <v>Customers</v>
      </c>
      <c r="E26" s="41" t="s">
        <v>31</v>
      </c>
      <c r="F26" s="40" t="str">
        <f>B26</f>
        <v>Customers</v>
      </c>
      <c r="G26" s="41" t="s">
        <v>30</v>
      </c>
    </row>
    <row r="27" spans="1:9" ht="14.25" x14ac:dyDescent="0.2">
      <c r="A27" s="42" t="s">
        <v>72</v>
      </c>
      <c r="B27" s="45">
        <f>B13+B20</f>
        <v>4745</v>
      </c>
      <c r="C27" s="46">
        <f>IF(B27=0,0,B27/'Summary Load Customers '!$B$22)</f>
        <v>1.5795080057255086E-2</v>
      </c>
      <c r="D27" s="45">
        <f>D13+D20</f>
        <v>103</v>
      </c>
      <c r="E27" s="46">
        <f>IF(D27=0,0,D27/('Summary Load Customers '!$D$22+'Summary Load Customers '!$F$22))</f>
        <v>2.6358890367488997E-3</v>
      </c>
      <c r="F27" s="45">
        <f>B27+D27</f>
        <v>4848</v>
      </c>
      <c r="G27" s="46">
        <f>IF(F27=0,0,F27/'Summary Load Customers '!$H$22)</f>
        <v>1.4280412152489352E-2</v>
      </c>
    </row>
    <row r="28" spans="1:9" ht="15" x14ac:dyDescent="0.25">
      <c r="G28" s="52"/>
      <c r="H28" s="30"/>
    </row>
    <row r="29" spans="1:9" ht="15" x14ac:dyDescent="0.25">
      <c r="A29" s="102" t="str">
        <f>"As the above table shows, "&amp;TEXT(F27,"0,000")&amp;" of UI's customers, or "&amp;TEXT(G27,"0.0%")&amp;" are participating in the combined REC programs."</f>
        <v>As the above table shows, 4,848 of UI's customers, or 1.4% are participating in the combined REC programs.</v>
      </c>
      <c r="G29" s="52"/>
      <c r="H29" s="30"/>
    </row>
    <row r="31" spans="1:9" ht="13.5" x14ac:dyDescent="0.2">
      <c r="A31" s="69" t="s">
        <v>43</v>
      </c>
    </row>
    <row r="32" spans="1:9" ht="13.5" x14ac:dyDescent="0.2">
      <c r="A32" s="69"/>
    </row>
    <row r="33" spans="1:1" ht="13.5" x14ac:dyDescent="0.2">
      <c r="A33" s="69" t="s">
        <v>99</v>
      </c>
    </row>
    <row r="34" spans="1:1" x14ac:dyDescent="0.2">
      <c r="A34" s="70" t="s">
        <v>95</v>
      </c>
    </row>
    <row r="36" spans="1:1" x14ac:dyDescent="0.2">
      <c r="A36" s="70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/>
  </sheetViews>
  <sheetFormatPr defaultColWidth="9.140625" defaultRowHeight="11.25" x14ac:dyDescent="0.2"/>
  <cols>
    <col min="1" max="1" width="28" style="77" customWidth="1"/>
    <col min="2" max="3" width="19.140625" style="77" customWidth="1"/>
    <col min="4" max="4" width="20.28515625" style="77" customWidth="1"/>
    <col min="5" max="5" width="7.140625" style="77" customWidth="1"/>
    <col min="6" max="6" width="23.28515625" style="77" bestFit="1" customWidth="1"/>
    <col min="7" max="7" width="10.42578125" style="77" customWidth="1"/>
    <col min="8" max="16384" width="9.140625" style="77"/>
  </cols>
  <sheetData>
    <row r="1" spans="1:9" s="76" customFormat="1" ht="15" customHeight="1" x14ac:dyDescent="0.2">
      <c r="A1" s="119" t="str">
        <f>'Summary Load Customers '!A1</f>
        <v>The United Illuminating Company</v>
      </c>
      <c r="B1" s="119"/>
      <c r="C1" s="119"/>
      <c r="D1" s="119"/>
      <c r="E1" s="74"/>
      <c r="F1" s="74"/>
      <c r="G1" s="75"/>
    </row>
    <row r="2" spans="1:9" s="9" customFormat="1" ht="18" customHeight="1" x14ac:dyDescent="0.2">
      <c r="A2" s="120" t="s">
        <v>104</v>
      </c>
      <c r="B2" s="120"/>
      <c r="C2" s="120"/>
      <c r="D2" s="120"/>
      <c r="E2" s="26"/>
      <c r="F2" s="26"/>
      <c r="G2" s="27"/>
      <c r="H2" s="28"/>
      <c r="I2" s="28"/>
    </row>
    <row r="3" spans="1:9" s="76" customFormat="1" ht="15" customHeight="1" x14ac:dyDescent="0.2">
      <c r="A3" s="119" t="s">
        <v>61</v>
      </c>
      <c r="B3" s="119"/>
      <c r="C3" s="119"/>
      <c r="D3" s="119"/>
      <c r="E3" s="74"/>
      <c r="F3" s="74"/>
      <c r="G3" s="75"/>
    </row>
    <row r="4" spans="1:9" s="76" customFormat="1" ht="15" customHeight="1" x14ac:dyDescent="0.2">
      <c r="A4" s="119" t="s">
        <v>2</v>
      </c>
      <c r="B4" s="119"/>
      <c r="C4" s="119"/>
      <c r="D4" s="119"/>
      <c r="E4" s="74"/>
      <c r="F4" s="74"/>
      <c r="G4" s="75"/>
    </row>
    <row r="5" spans="1:9" s="76" customFormat="1" ht="15" customHeight="1" x14ac:dyDescent="0.2">
      <c r="A5" s="119" t="str">
        <f>'Summary Load Customers '!A6</f>
        <v>Data as of April 30, 2017</v>
      </c>
      <c r="B5" s="119"/>
      <c r="C5" s="119"/>
      <c r="D5" s="119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2.5" x14ac:dyDescent="0.2">
      <c r="A7" s="79" t="s">
        <v>63</v>
      </c>
      <c r="B7" s="80" t="s">
        <v>5</v>
      </c>
      <c r="C7" s="79" t="s">
        <v>6</v>
      </c>
      <c r="D7" s="79" t="s">
        <v>44</v>
      </c>
      <c r="E7" s="81"/>
      <c r="F7" s="81"/>
      <c r="G7" s="82"/>
      <c r="H7" s="83"/>
    </row>
    <row r="8" spans="1:9" x14ac:dyDescent="0.2">
      <c r="A8" s="85" t="s">
        <v>62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26</v>
      </c>
      <c r="B9" s="87">
        <v>144</v>
      </c>
      <c r="C9" s="87">
        <v>2</v>
      </c>
      <c r="D9" s="88">
        <f>SUM(B9:C9)</f>
        <v>146</v>
      </c>
      <c r="E9" s="90"/>
      <c r="F9" s="90"/>
      <c r="G9" s="89"/>
      <c r="H9" s="78"/>
    </row>
    <row r="10" spans="1:9" x14ac:dyDescent="0.2">
      <c r="A10" s="85" t="s">
        <v>27</v>
      </c>
      <c r="B10" s="87">
        <v>3299</v>
      </c>
      <c r="C10" s="87">
        <v>38</v>
      </c>
      <c r="D10" s="88">
        <f>SUM(B10:C10)</f>
        <v>3337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3443</v>
      </c>
      <c r="C11" s="94">
        <f>IF(SUM(C8:C10)=0,0,SUM(C8:C10))</f>
        <v>40</v>
      </c>
      <c r="D11" s="94">
        <f>IF(SUM(D8:D10)=0,0,SUM(D8:D10))</f>
        <v>3483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2.5" x14ac:dyDescent="0.2">
      <c r="A13" s="79" t="s">
        <v>66</v>
      </c>
      <c r="B13" s="79" t="s">
        <v>5</v>
      </c>
      <c r="C13" s="79" t="str">
        <f>C7</f>
        <v>Business</v>
      </c>
      <c r="D13" s="79" t="s">
        <v>44</v>
      </c>
      <c r="E13" s="97"/>
      <c r="F13" s="98"/>
      <c r="G13" s="96"/>
      <c r="H13" s="78"/>
    </row>
    <row r="14" spans="1:9" x14ac:dyDescent="0.2">
      <c r="A14" s="85" t="s">
        <v>62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26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27</v>
      </c>
      <c r="B16" s="87">
        <v>578</v>
      </c>
      <c r="C16" s="87">
        <v>2</v>
      </c>
      <c r="D16" s="88">
        <f>SUM(B16:C16)</f>
        <v>580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581</v>
      </c>
      <c r="C17" s="94">
        <f>IF(SUM(C14:C16)=0,0,SUM(C14:C16))</f>
        <v>2</v>
      </c>
      <c r="D17" s="94">
        <f>IF(SUM(D14:D16)=0,0,SUM(D14:D16))</f>
        <v>583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2.5" x14ac:dyDescent="0.2">
      <c r="A19" s="79" t="s">
        <v>67</v>
      </c>
      <c r="B19" s="79" t="s">
        <v>5</v>
      </c>
      <c r="C19" s="79" t="str">
        <f>C7</f>
        <v>Business</v>
      </c>
      <c r="D19" s="79" t="s">
        <v>44</v>
      </c>
      <c r="E19" s="97"/>
      <c r="F19" s="98"/>
      <c r="G19" s="96"/>
      <c r="H19" s="78"/>
    </row>
    <row r="20" spans="1:8" x14ac:dyDescent="0.2">
      <c r="A20" s="85" t="s">
        <v>62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26</v>
      </c>
      <c r="B21" s="99">
        <f>IF(B9+B15=0,0,B9+B15)</f>
        <v>147</v>
      </c>
      <c r="C21" s="99">
        <f>IF(C9+C15=0,0,C9+C15)</f>
        <v>2</v>
      </c>
      <c r="D21" s="88">
        <f t="shared" si="0"/>
        <v>149</v>
      </c>
      <c r="E21" s="89"/>
      <c r="F21" s="96"/>
      <c r="G21" s="96"/>
      <c r="H21" s="78"/>
    </row>
    <row r="22" spans="1:8" x14ac:dyDescent="0.2">
      <c r="A22" s="85" t="s">
        <v>27</v>
      </c>
      <c r="B22" s="99">
        <f>IF(B10+B16=0,0,B10+B16)</f>
        <v>3877</v>
      </c>
      <c r="C22" s="99">
        <f>IF(C10+C16=0,0,C10+C16)</f>
        <v>40</v>
      </c>
      <c r="D22" s="88">
        <f>IF(D10+D16=0,0,D10+D16)</f>
        <v>3917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4024</v>
      </c>
      <c r="C23" s="94">
        <f>IF(SUM(C20:C22)=0,0,SUM(C20:C22))</f>
        <v>42</v>
      </c>
      <c r="D23" s="94">
        <f>SUM(D20:D22)</f>
        <v>4066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2.5" x14ac:dyDescent="0.2">
      <c r="A25" s="79" t="s">
        <v>64</v>
      </c>
      <c r="B25" s="79" t="s">
        <v>5</v>
      </c>
      <c r="C25" s="79" t="s">
        <v>6</v>
      </c>
      <c r="D25" s="79" t="s">
        <v>44</v>
      </c>
    </row>
    <row r="26" spans="1:8" x14ac:dyDescent="0.2">
      <c r="A26" s="85" t="s">
        <v>62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26</v>
      </c>
      <c r="B27" s="87">
        <v>202</v>
      </c>
      <c r="C27" s="87">
        <v>11</v>
      </c>
      <c r="D27" s="88">
        <f>SUM(B27:C27)</f>
        <v>213</v>
      </c>
    </row>
    <row r="28" spans="1:8" x14ac:dyDescent="0.2">
      <c r="A28" s="85" t="s">
        <v>27</v>
      </c>
      <c r="B28" s="87">
        <v>519</v>
      </c>
      <c r="C28" s="87">
        <v>50</v>
      </c>
      <c r="D28" s="88">
        <f>SUM(B28:C28)</f>
        <v>569</v>
      </c>
    </row>
    <row r="29" spans="1:8" x14ac:dyDescent="0.2">
      <c r="A29" s="93" t="str">
        <f>A23</f>
        <v>Total</v>
      </c>
      <c r="B29" s="94">
        <f>IF(B27+B28=0,0,B27+B28)</f>
        <v>721</v>
      </c>
      <c r="C29" s="94">
        <f>IF(SUM(C26:C28)=0,0,SUM(C26:C28))</f>
        <v>61</v>
      </c>
      <c r="D29" s="94">
        <f>IF(SUM(D26:D28)=0,0,SUM(D26:D28))</f>
        <v>782</v>
      </c>
    </row>
    <row r="31" spans="1:8" x14ac:dyDescent="0.2">
      <c r="A31" s="79" t="s">
        <v>65</v>
      </c>
      <c r="B31" s="79" t="s">
        <v>5</v>
      </c>
      <c r="C31" s="79" t="str">
        <f>C19</f>
        <v>Business</v>
      </c>
      <c r="D31" s="79" t="s">
        <v>44</v>
      </c>
    </row>
    <row r="32" spans="1:8" x14ac:dyDescent="0.2">
      <c r="A32" s="85" t="s">
        <v>62</v>
      </c>
      <c r="B32" s="86"/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26</v>
      </c>
      <c r="B33" s="99">
        <f>B21+B27</f>
        <v>349</v>
      </c>
      <c r="C33" s="99">
        <f t="shared" si="1"/>
        <v>13</v>
      </c>
      <c r="D33" s="88">
        <f t="shared" si="1"/>
        <v>362</v>
      </c>
      <c r="E33" s="78"/>
      <c r="F33" s="78"/>
      <c r="G33" s="78"/>
    </row>
    <row r="34" spans="1:7" x14ac:dyDescent="0.2">
      <c r="A34" s="85" t="s">
        <v>27</v>
      </c>
      <c r="B34" s="99">
        <f>B22+B28</f>
        <v>4396</v>
      </c>
      <c r="C34" s="99">
        <f t="shared" si="1"/>
        <v>90</v>
      </c>
      <c r="D34" s="88">
        <f t="shared" si="1"/>
        <v>4486</v>
      </c>
    </row>
    <row r="35" spans="1:7" x14ac:dyDescent="0.2">
      <c r="A35" s="93" t="str">
        <f>A29</f>
        <v>Total</v>
      </c>
      <c r="B35" s="94">
        <f>IF(B33+B34=0,0,B33+B34)</f>
        <v>4745</v>
      </c>
      <c r="C35" s="94">
        <f>IF(SUM(C32:C34)=0,0,SUM(C32:C34))</f>
        <v>103</v>
      </c>
      <c r="D35" s="94">
        <f>SUM(D32:D34)</f>
        <v>4848</v>
      </c>
    </row>
    <row r="37" spans="1:7" x14ac:dyDescent="0.2">
      <c r="A37" s="100" t="str">
        <f>"In summary, "&amp;TEXT($D$23,"0,000")&amp; " of UI's customers are participating in the CTCleanEnergyOptions Program"</f>
        <v>In summary, 4,066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782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4,848 of UI's customers are participating in all REC programs</v>
      </c>
    </row>
    <row r="41" spans="1:7" x14ac:dyDescent="0.2">
      <c r="A41" s="101" t="s">
        <v>32</v>
      </c>
    </row>
    <row r="42" spans="1:7" x14ac:dyDescent="0.2">
      <c r="A42" s="78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2017-05-17T12:07:27Z</cp:lastPrinted>
  <dcterms:created xsi:type="dcterms:W3CDTF">2009-03-17T13:14:28Z</dcterms:created>
  <dcterms:modified xsi:type="dcterms:W3CDTF">2017-05-17T12:08:29Z</dcterms:modified>
</cp:coreProperties>
</file>