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105" yWindow="2265" windowWidth="20190" windowHeight="4470" tabRatio="838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  <sheet name="UI_C&amp;I_SS" sheetId="9" r:id="rId5"/>
  </sheets>
  <externalReferences>
    <externalReference r:id="rId6"/>
    <externalReference r:id="rId7"/>
    <externalReference r:id="rId8"/>
  </externalReferences>
  <definedNames>
    <definedName name="_xlnm._FilterDatabase" localSheetId="4" hidden="1">'UI_C&amp;I_SS'!$A$1:$E$241</definedName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45621"/>
</workbook>
</file>

<file path=xl/calcChain.xml><?xml version="1.0" encoding="utf-8"?>
<calcChain xmlns="http://schemas.openxmlformats.org/spreadsheetml/2006/main">
  <c r="G1" i="9" l="1"/>
  <c r="F53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9" i="6"/>
  <c r="F12" i="7" l="1"/>
  <c r="F11" i="7"/>
  <c r="F21" i="7"/>
  <c r="F20" i="7"/>
  <c r="D21" i="7" l="1"/>
  <c r="D20" i="7"/>
  <c r="B21" i="7"/>
  <c r="B20" i="7"/>
  <c r="D12" i="7"/>
  <c r="D11" i="7"/>
  <c r="B12" i="7"/>
  <c r="B11" i="7"/>
  <c r="B32" i="5" l="1"/>
  <c r="C11" i="5" l="1"/>
  <c r="A5" i="6" l="1"/>
  <c r="B21" i="5" l="1"/>
  <c r="B33" i="5" s="1"/>
  <c r="C21" i="5"/>
  <c r="C33" i="5" s="1"/>
  <c r="C22" i="5"/>
  <c r="C34" i="5" s="1"/>
  <c r="B22" i="5"/>
  <c r="B34" i="5" s="1"/>
  <c r="A5" i="5" l="1"/>
  <c r="A6" i="8" l="1"/>
  <c r="B29" i="5"/>
  <c r="B20" i="8" s="1"/>
  <c r="F26" i="8"/>
  <c r="F19" i="8"/>
  <c r="F12" i="8"/>
  <c r="D8" i="5"/>
  <c r="D14" i="5"/>
  <c r="C20" i="5"/>
  <c r="C32" i="5" s="1"/>
  <c r="D9" i="5"/>
  <c r="D15" i="5"/>
  <c r="D27" i="5"/>
  <c r="D10" i="5"/>
  <c r="D16" i="5"/>
  <c r="D28" i="5"/>
  <c r="B22" i="7"/>
  <c r="D26" i="8"/>
  <c r="D19" i="8"/>
  <c r="D12" i="8"/>
  <c r="A23" i="5"/>
  <c r="A29" i="5" s="1"/>
  <c r="A35" i="5" s="1"/>
  <c r="C19" i="5"/>
  <c r="C31" i="5"/>
  <c r="A1" i="6"/>
  <c r="A1" i="5"/>
  <c r="C17" i="5"/>
  <c r="B11" i="5"/>
  <c r="B17" i="5"/>
  <c r="A22" i="7"/>
  <c r="A21" i="7"/>
  <c r="D10" i="7"/>
  <c r="F10" i="7"/>
  <c r="H10" i="7" s="1"/>
  <c r="D19" i="7"/>
  <c r="F19" i="7" s="1"/>
  <c r="H19" i="7" s="1"/>
  <c r="A20" i="7"/>
  <c r="A17" i="5"/>
  <c r="C13" i="5"/>
  <c r="C26" i="5"/>
  <c r="D26" i="5"/>
  <c r="C29" i="5"/>
  <c r="D20" i="8" s="1"/>
  <c r="C20" i="7" l="1"/>
  <c r="C21" i="7"/>
  <c r="D22" i="5"/>
  <c r="D34" i="5" s="1"/>
  <c r="D21" i="5"/>
  <c r="D33" i="5" s="1"/>
  <c r="F20" i="8"/>
  <c r="D29" i="5"/>
  <c r="A38" i="5" s="1"/>
  <c r="D17" i="5"/>
  <c r="C35" i="5"/>
  <c r="D11" i="5"/>
  <c r="B23" i="5"/>
  <c r="B13" i="8" s="1"/>
  <c r="C13" i="8" s="1"/>
  <c r="B35" i="5"/>
  <c r="C20" i="8"/>
  <c r="D32" i="5"/>
  <c r="C23" i="5"/>
  <c r="D13" i="8" s="1"/>
  <c r="F13" i="8" l="1"/>
  <c r="B27" i="8"/>
  <c r="C27" i="8" s="1"/>
  <c r="D35" i="5"/>
  <c r="A39" i="5" s="1"/>
  <c r="D23" i="5"/>
  <c r="A37" i="5" s="1"/>
  <c r="D27" i="8"/>
  <c r="F27" i="8" l="1"/>
  <c r="H21" i="7" l="1"/>
  <c r="F22" i="7" l="1"/>
  <c r="G21" i="7" s="1"/>
  <c r="G20" i="7" l="1"/>
  <c r="H20" i="7" l="1"/>
  <c r="D22" i="7"/>
  <c r="E21" i="7" l="1"/>
  <c r="E20" i="8"/>
  <c r="E13" i="8"/>
  <c r="E27" i="8"/>
  <c r="H22" i="7"/>
  <c r="I20" i="7" s="1"/>
  <c r="A24" i="7" s="1"/>
  <c r="E20" i="7"/>
  <c r="I21" i="7" l="1"/>
  <c r="A25" i="7" s="1"/>
  <c r="G20" i="8"/>
  <c r="A22" i="8" s="1"/>
  <c r="G13" i="8"/>
  <c r="A15" i="8" s="1"/>
  <c r="G27" i="8"/>
  <c r="A29" i="8" s="1"/>
  <c r="B13" i="7" l="1"/>
  <c r="H12" i="7"/>
  <c r="C11" i="7" l="1"/>
  <c r="C12" i="7"/>
  <c r="F13" i="7" l="1"/>
  <c r="G12" i="7" s="1"/>
  <c r="D13" i="7"/>
  <c r="E12" i="7" s="1"/>
  <c r="H11" i="7"/>
  <c r="G11" i="7" l="1"/>
  <c r="E11" i="7"/>
  <c r="H13" i="7"/>
  <c r="I12" i="7" s="1"/>
  <c r="A15" i="7" s="1"/>
  <c r="I11" i="7" l="1"/>
  <c r="A14" i="7" s="1"/>
</calcChain>
</file>

<file path=xl/sharedStrings.xml><?xml version="1.0" encoding="utf-8"?>
<sst xmlns="http://schemas.openxmlformats.org/spreadsheetml/2006/main" count="651" uniqueCount="113">
  <si>
    <t>The United Illuminating Company</t>
  </si>
  <si>
    <t>Electric Suppliers - MWh Load &amp; Customer Count Data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</si>
  <si>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</si>
  <si>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</si>
  <si>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</si>
  <si>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</si>
  <si>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</si>
  <si>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</si>
  <si>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</si>
  <si>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</si>
  <si>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MWh</t>
  </si>
  <si>
    <t>Suppliers</t>
  </si>
  <si>
    <t>UI</t>
  </si>
  <si>
    <t>Liberty Power Holdings, LLC</t>
  </si>
  <si>
    <t>Customers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</si>
  <si>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</si>
  <si>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</si>
  <si>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</si>
  <si>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</si>
  <si>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</si>
  <si>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</si>
  <si>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</si>
  <si>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</si>
  <si>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</si>
  <si>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</si>
  <si>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</si>
  <si>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</si>
  <si>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</si>
  <si>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</si>
  <si>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</si>
  <si>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</si>
  <si>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</si>
  <si>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</si>
  <si>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</si>
  <si>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Summary Data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</si>
  <si>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</si>
  <si>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</si>
  <si>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</si>
  <si>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</si>
  <si>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</si>
  <si>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</si>
  <si>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</si>
  <si>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</si>
  <si>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</si>
  <si>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</si>
  <si>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</si>
  <si>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</si>
  <si>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</si>
  <si>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</si>
  <si>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</si>
  <si>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</si>
  <si>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Ambit Energy</t>
  </si>
  <si>
    <t xml:space="preserve">   customers support clean energy through a surcharge on their bill.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</si>
  <si>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</si>
  <si>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</si>
  <si>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BlueRock Energy, Inc.</t>
  </si>
  <si>
    <t>Think Energy</t>
  </si>
  <si>
    <t>Attachment 1</t>
  </si>
  <si>
    <t>Agera Energy, LLC</t>
  </si>
  <si>
    <t>America Wide Energy, LLC</t>
  </si>
  <si>
    <t>Constellation Energy Services, Inc.</t>
  </si>
  <si>
    <t>Constellation NewEnergy - MM</t>
  </si>
  <si>
    <t>Constellation Power Choice, LLC.</t>
  </si>
  <si>
    <t>Eligo Energy CT, LLC</t>
  </si>
  <si>
    <t>First Point Power, LLC</t>
  </si>
  <si>
    <t>NextEra Energy Services Connecticut, LLC</t>
  </si>
  <si>
    <t>NRG Retail Solutions</t>
  </si>
  <si>
    <t>Constellation NewEnergy - C&amp;I</t>
  </si>
  <si>
    <t>SL-U</t>
  </si>
  <si>
    <t>AAA</t>
  </si>
  <si>
    <t>SL-SS</t>
  </si>
  <si>
    <t>SL-O</t>
  </si>
  <si>
    <t>SL-GST</t>
  </si>
  <si>
    <t>SL-GS</t>
  </si>
  <si>
    <t>LPT</t>
  </si>
  <si>
    <t>GST</t>
  </si>
  <si>
    <t>GSD</t>
  </si>
  <si>
    <t>SEGMENT</t>
  </si>
  <si>
    <t>ASSETID</t>
  </si>
  <si>
    <t>SUPPLIER</t>
  </si>
  <si>
    <t>DATE</t>
  </si>
  <si>
    <t>Data as of November 30, 2017</t>
  </si>
  <si>
    <t>Aequitas Energy</t>
  </si>
  <si>
    <t xml:space="preserve">Calpine Energy Solutions, LLC </t>
  </si>
  <si>
    <t>Champion Energy Marketing LLC</t>
  </si>
  <si>
    <t>Choice Energy</t>
  </si>
  <si>
    <t>Clearview Electric, Inc.</t>
  </si>
  <si>
    <t>Consolidated Edison Solutions</t>
  </si>
  <si>
    <t>Constellation New Energy, Inc.</t>
  </si>
  <si>
    <t>CT Gas &amp; Electric</t>
  </si>
  <si>
    <t>Direct Energy Business</t>
  </si>
  <si>
    <t>Direct Energy Service</t>
  </si>
  <si>
    <t>Discount Power</t>
  </si>
  <si>
    <t>Energy Plus</t>
  </si>
  <si>
    <t>Engie Energy Resources Inc. (F/K/A Suez Energy Resources NA)</t>
  </si>
  <si>
    <t>Hiko Energy</t>
  </si>
  <si>
    <t>Major Energy Electric Services LLC</t>
  </si>
  <si>
    <t>Mega Energy</t>
  </si>
  <si>
    <t>Mint Energy</t>
  </si>
  <si>
    <t>North American Power</t>
  </si>
  <si>
    <t>Perigee Energy</t>
  </si>
  <si>
    <t>Public Power &amp; Utility, Inc.</t>
  </si>
  <si>
    <t>Spark Energy</t>
  </si>
  <si>
    <t>Starion Energy</t>
  </si>
  <si>
    <t>Sunwave Gas &amp; Power CT</t>
  </si>
  <si>
    <t>Texas Retail</t>
  </si>
  <si>
    <t>Community Energy, Inc.</t>
  </si>
  <si>
    <t>TransCanada</t>
  </si>
  <si>
    <t>Verde Energy</t>
  </si>
  <si>
    <t>Viridian Energy</t>
  </si>
  <si>
    <t>Xoom Energy</t>
  </si>
  <si>
    <t>Total All Suppliers</t>
  </si>
  <si>
    <t>Everday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</si>
</sst>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%"/>
    <numFmt numFmtId="165" formatCode="mm/dd/yy;@"/>
    <numFmt numFmtId="166" formatCode="_(* #,##0.000_);_(* \(#,##0.000\);_(* &quot;-&quot;??_);_(@_)"/>
  </numFmts>
  <fonts count="22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Fill="1" applyProtection="1"/>
    <xf numFmtId="0" fontId="7" fillId="0" borderId="0" xfId="0" applyFont="1" applyFill="1" applyBorder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0" fontId="0" fillId="0" borderId="0" xfId="0" applyFill="1" applyBorder="1" applyProtection="1"/>
    <xf numFmtId="164" fontId="8" fillId="0" borderId="0" xfId="0" applyNumberFormat="1" applyFont="1" applyFill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164" fontId="9" fillId="0" borderId="2" xfId="2" applyNumberFormat="1" applyFont="1" applyFill="1" applyBorder="1" applyAlignment="1" applyProtection="1">
      <alignment horizontal="center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5" xfId="0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 vertical="center"/>
    </xf>
    <xf numFmtId="0" fontId="0" fillId="2" borderId="6" xfId="0" applyFill="1" applyBorder="1" applyAlignment="1" applyProtection="1">
      <alignment horizontal="centerContinuous" vertical="center"/>
    </xf>
    <xf numFmtId="9" fontId="3" fillId="2" borderId="6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8" xfId="2" applyNumberFormat="1" applyFont="1" applyFill="1" applyBorder="1" applyAlignment="1" applyProtection="1">
      <alignment horizontal="center"/>
    </xf>
    <xf numFmtId="3" fontId="4" fillId="2" borderId="7" xfId="0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 applyProtection="1">
      <alignment horizontal="center"/>
    </xf>
    <xf numFmtId="164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/>
    </xf>
    <xf numFmtId="0" fontId="0" fillId="2" borderId="6" xfId="0" applyFill="1" applyBorder="1" applyAlignment="1" applyProtection="1">
      <alignment horizontal="centerContinuous"/>
    </xf>
    <xf numFmtId="9" fontId="4" fillId="2" borderId="8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4" fillId="0" borderId="7" xfId="0" applyNumberFormat="1" applyFont="1" applyFill="1" applyBorder="1" applyAlignment="1" applyProtection="1">
      <alignment horizontal="center"/>
      <protection locked="0"/>
    </xf>
    <xf numFmtId="3" fontId="6" fillId="0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8" fillId="2" borderId="0" xfId="0" applyFont="1" applyFill="1" applyProtection="1"/>
    <xf numFmtId="3" fontId="6" fillId="2" borderId="7" xfId="0" applyNumberFormat="1" applyFont="1" applyFill="1" applyBorder="1" applyAlignment="1" applyProtection="1">
      <alignment horizontal="center"/>
    </xf>
    <xf numFmtId="14" fontId="10" fillId="0" borderId="0" xfId="0" applyNumberFormat="1" applyFont="1" applyFill="1" applyProtection="1"/>
    <xf numFmtId="0" fontId="8" fillId="0" borderId="0" xfId="0" applyFont="1" applyFill="1" applyProtection="1"/>
    <xf numFmtId="3" fontId="1" fillId="0" borderId="2" xfId="3" applyNumberFormat="1" applyFont="1" applyFill="1" applyBorder="1" applyAlignment="1" applyProtection="1">
      <alignment horizontal="center"/>
    </xf>
    <xf numFmtId="3" fontId="1" fillId="0" borderId="0" xfId="3" applyNumberFormat="1" applyFont="1" applyFill="1" applyBorder="1" applyAlignment="1" applyProtection="1">
      <alignment horizontal="center"/>
    </xf>
    <xf numFmtId="3" fontId="1" fillId="0" borderId="0" xfId="3" applyNumberFormat="1" applyFont="1" applyFill="1" applyBorder="1" applyAlignment="1" applyProtection="1">
      <protection locked="0"/>
    </xf>
    <xf numFmtId="3" fontId="1" fillId="0" borderId="0" xfId="3" applyNumberFormat="1" applyFont="1" applyFill="1" applyBorder="1" applyAlignment="1" applyProtection="1">
      <alignment horizontal="center"/>
      <protection locked="0"/>
    </xf>
    <xf numFmtId="3" fontId="1" fillId="0" borderId="0" xfId="0" applyNumberFormat="1" applyFont="1" applyFill="1" applyBorder="1" applyAlignment="1" applyProtection="1">
      <alignment horizontal="center"/>
    </xf>
    <xf numFmtId="164" fontId="9" fillId="0" borderId="0" xfId="2" applyNumberFormat="1" applyFont="1" applyFill="1" applyBorder="1" applyAlignment="1" applyProtection="1">
      <alignment horizontal="center"/>
    </xf>
    <xf numFmtId="0" fontId="8" fillId="0" borderId="0" xfId="3" applyFont="1" applyFill="1" applyBorder="1" applyProtection="1"/>
    <xf numFmtId="3" fontId="8" fillId="0" borderId="0" xfId="3" applyNumberFormat="1" applyFont="1" applyFill="1" applyBorder="1" applyAlignment="1" applyProtection="1">
      <alignment horizontal="center"/>
      <protection locked="0"/>
    </xf>
    <xf numFmtId="0" fontId="0" fillId="0" borderId="2" xfId="0" applyBorder="1" applyAlignment="1">
      <alignment vertical="top"/>
    </xf>
    <xf numFmtId="0" fontId="0" fillId="0" borderId="2" xfId="0" applyBorder="1" applyAlignment="1"/>
    <xf numFmtId="0" fontId="4" fillId="2" borderId="0" xfId="0" applyFont="1" applyFill="1" applyBorder="1" applyAlignment="1" applyProtection="1"/>
    <xf numFmtId="165" fontId="0" fillId="0" borderId="0" xfId="0" applyNumberFormat="1"/>
    <xf numFmtId="0" fontId="21" fillId="0" borderId="0" xfId="0" applyFont="1"/>
    <xf numFmtId="165" fontId="21" fillId="0" borderId="0" xfId="0" applyNumberFormat="1" applyFont="1"/>
    <xf numFmtId="166" fontId="0" fillId="0" borderId="0" xfId="6" applyNumberFormat="1" applyFont="1"/>
    <xf numFmtId="0" fontId="1" fillId="0" borderId="0" xfId="0" applyFont="1"/>
    <xf numFmtId="166" fontId="0" fillId="0" borderId="0" xfId="0" applyNumberFormat="1"/>
    <xf numFmtId="3" fontId="0" fillId="0" borderId="2" xfId="0" applyNumberFormat="1" applyBorder="1" applyAlignment="1">
      <alignment vertical="top"/>
    </xf>
    <xf numFmtId="3" fontId="0" fillId="0" borderId="2" xfId="0" applyNumberFormat="1" applyBorder="1" applyAlignment="1"/>
    <xf numFmtId="9" fontId="8" fillId="0" borderId="0" xfId="2" applyFont="1" applyFill="1" applyBorder="1" applyAlignment="1" applyProtection="1">
      <alignment horizontal="center"/>
      <protection locked="0"/>
    </xf>
    <xf numFmtId="164" fontId="0" fillId="0" borderId="0" xfId="0" applyNumberFormat="1" applyFill="1" applyProtection="1"/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7">
    <cellStyle name="Comma" xfId="6" builtinId="3"/>
    <cellStyle name="Comma 2" xfId="4"/>
    <cellStyle name="Normal" xfId="0" builtinId="0"/>
    <cellStyle name="Normal 2" xfId="1"/>
    <cellStyle name="Normal 3" xfId="3"/>
    <cellStyle name="Percent" xfId="2" builtinId="5"/>
    <cellStyle name="Percent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C$\Temp\2017_11_November_total_load_by_segmen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17_Total/2017_11_November_total_load_by_segme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franc/AppData/Local/Microsoft/Windows/Temporary%20Internet%20Files/Content.Outlook/9R4ODWKA/Customer_count_files/201707_November_2017_customer_count_calculation_PS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LRS"/>
      <sheetName val="SS"/>
      <sheetName val="No_UFE_total_load"/>
      <sheetName val="Sheet1"/>
      <sheetName val="Just Total"/>
      <sheetName val="For Report"/>
      <sheetName val="total_res"/>
      <sheetName val="UI-RES"/>
      <sheetName val="Alt_res"/>
      <sheetName val="total_C&amp;I"/>
      <sheetName val="ALT_C&amp;I"/>
      <sheetName val="LRS-SOL"/>
      <sheetName val="1268&amp;1269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4">
          <cell r="H24">
            <v>52787.947000000015</v>
          </cell>
        </row>
        <row r="25">
          <cell r="H25">
            <v>126423.00270200016</v>
          </cell>
        </row>
        <row r="29">
          <cell r="H29">
            <v>92169.483999999997</v>
          </cell>
        </row>
        <row r="30">
          <cell r="H30">
            <v>35343.517999999996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LRS"/>
      <sheetName val="SS"/>
      <sheetName val="No_UFE_total_load"/>
      <sheetName val="Sheet1"/>
      <sheetName val="Just Total"/>
      <sheetName val="For Report"/>
      <sheetName val="total_res"/>
      <sheetName val="UI-RES"/>
      <sheetName val="Alt_res"/>
      <sheetName val="total_C&amp;I"/>
      <sheetName val="UI_C&amp;I_SS"/>
      <sheetName val="ALT_C&amp;I"/>
      <sheetName val="LRS-SOL"/>
      <sheetName val="1268&amp;1269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6">
          <cell r="H26">
            <v>56717.402999999998</v>
          </cell>
        </row>
        <row r="31">
          <cell r="H31">
            <v>6309.5969999999988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1"/>
      <sheetName val="Raw no stations "/>
      <sheetName val="For RFP"/>
      <sheetName val="RES"/>
      <sheetName val="C&amp;I"/>
      <sheetName val="LRS"/>
      <sheetName val="Summary"/>
      <sheetName val="Stations"/>
      <sheetName val="Suppliers"/>
      <sheetName val="Sheet3"/>
      <sheetName val="Suppliers codes"/>
      <sheetName val="Sheet2"/>
      <sheetName val="commercial"/>
      <sheetName val="residential"/>
      <sheetName val="sour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8">
          <cell r="B18">
            <v>99752</v>
          </cell>
        </row>
        <row r="19">
          <cell r="B19">
            <v>21475</v>
          </cell>
        </row>
        <row r="20">
          <cell r="B20">
            <v>204</v>
          </cell>
        </row>
        <row r="22">
          <cell r="B22">
            <v>201864</v>
          </cell>
        </row>
        <row r="23">
          <cell r="B23">
            <v>17483</v>
          </cell>
        </row>
        <row r="24">
          <cell r="B24">
            <v>25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showZeros="0" tabSelected="1" zoomScaleNormal="100" workbookViewId="0">
      <selection activeCell="B20" sqref="B20"/>
    </sheetView>
  </sheetViews>
  <sheetFormatPr defaultColWidth="9.140625" defaultRowHeight="12.75" x14ac:dyDescent="0.2"/>
  <cols>
    <col min="1" max="1" width="18.140625" style="3" customWidth="1"/>
    <col min="2" max="2" width="14.28515625" style="3" customWidth="1"/>
    <col min="3" max="3" width="11.7109375" style="3" customWidth="1"/>
    <col min="4" max="4" width="14.28515625" style="3" customWidth="1"/>
    <col min="5" max="5" width="11.7109375" style="3" customWidth="1"/>
    <col min="6" max="6" width="14.28515625" style="3" customWidth="1"/>
    <col min="7" max="7" width="11.7109375" style="3" customWidth="1"/>
    <col min="8" max="8" width="14.28515625" style="3" customWidth="1"/>
    <col min="9" max="9" width="11.7109375" style="3" customWidth="1"/>
    <col min="10" max="16384" width="9.140625" style="3"/>
  </cols>
  <sheetData>
    <row r="1" spans="1:15" s="9" customFormat="1" ht="18" customHeight="1" x14ac:dyDescent="0.2">
      <c r="A1" s="25" t="s">
        <v>0</v>
      </c>
      <c r="B1" s="26"/>
      <c r="C1" s="26"/>
      <c r="D1" s="26"/>
      <c r="E1" s="26"/>
      <c r="F1" s="26"/>
      <c r="G1" s="27"/>
      <c r="H1" s="28"/>
      <c r="I1" s="28"/>
    </row>
    <row r="2" spans="1:15" s="9" customFormat="1" ht="18" customHeight="1" x14ac:dyDescent="0.2">
      <c r="A2" s="25" t="s">
        <v>57</v>
      </c>
      <c r="B2" s="26"/>
      <c r="C2" s="26"/>
      <c r="D2" s="26"/>
      <c r="E2" s="26"/>
      <c r="F2" s="26"/>
      <c r="G2" s="27"/>
      <c r="H2" s="28"/>
      <c r="I2" s="28"/>
    </row>
    <row r="3" spans="1:15" s="9" customFormat="1" ht="18" customHeight="1" x14ac:dyDescent="0.2">
      <c r="A3" s="25" t="s">
        <v>34</v>
      </c>
      <c r="B3" s="26"/>
      <c r="C3" s="26"/>
      <c r="D3" s="26"/>
      <c r="E3" s="26"/>
      <c r="F3" s="26"/>
      <c r="G3" s="27"/>
      <c r="H3" s="28"/>
      <c r="I3" s="28"/>
    </row>
    <row r="4" spans="1:15" s="9" customFormat="1" ht="18" customHeight="1" x14ac:dyDescent="0.2">
      <c r="A4" s="25" t="s">
        <v>27</v>
      </c>
      <c r="B4" s="26"/>
      <c r="C4" s="26"/>
      <c r="D4" s="26"/>
      <c r="E4" s="26"/>
      <c r="F4" s="26"/>
      <c r="G4" s="27"/>
      <c r="H4" s="28"/>
      <c r="I4" s="28"/>
    </row>
    <row r="5" spans="1:15" s="9" customFormat="1" ht="18" customHeight="1" x14ac:dyDescent="0.2">
      <c r="A5" s="29" t="s">
        <v>2</v>
      </c>
      <c r="B5" s="28"/>
      <c r="C5" s="28"/>
      <c r="D5" s="28"/>
      <c r="E5" s="28"/>
      <c r="F5" s="28"/>
      <c r="G5" s="28"/>
      <c r="H5" s="28"/>
      <c r="I5" s="28"/>
    </row>
    <row r="6" spans="1:15" s="9" customFormat="1" ht="18" customHeight="1" x14ac:dyDescent="0.2">
      <c r="A6" s="24" t="s">
        <v>81</v>
      </c>
      <c r="B6" s="28"/>
      <c r="C6" s="28"/>
      <c r="D6" s="73"/>
      <c r="E6" s="73"/>
      <c r="F6" s="73"/>
      <c r="G6" s="28"/>
      <c r="H6" s="28"/>
      <c r="I6" s="28"/>
    </row>
    <row r="8" spans="1:15" ht="18" customHeight="1" x14ac:dyDescent="0.2">
      <c r="A8" s="31" t="s">
        <v>30</v>
      </c>
      <c r="B8" s="32"/>
      <c r="C8" s="32"/>
      <c r="D8" s="32"/>
      <c r="E8" s="32"/>
      <c r="F8" s="32"/>
      <c r="G8" s="33"/>
      <c r="H8" s="28"/>
      <c r="I8" s="28"/>
    </row>
    <row r="9" spans="1:15" s="38" customFormat="1" ht="18" customHeight="1" x14ac:dyDescent="0.2">
      <c r="A9" s="3"/>
      <c r="B9" s="34" t="s">
        <v>31</v>
      </c>
      <c r="C9" s="35"/>
      <c r="D9" s="34" t="s">
        <v>8</v>
      </c>
      <c r="E9" s="36"/>
      <c r="F9" s="34" t="s">
        <v>9</v>
      </c>
      <c r="G9" s="37"/>
      <c r="H9" s="34" t="s">
        <v>33</v>
      </c>
      <c r="I9" s="36"/>
    </row>
    <row r="10" spans="1:15" ht="18" customHeight="1" x14ac:dyDescent="0.2">
      <c r="A10" s="39"/>
      <c r="B10" s="40" t="s">
        <v>10</v>
      </c>
      <c r="C10" s="41" t="s">
        <v>20</v>
      </c>
      <c r="D10" s="40" t="str">
        <f>B10</f>
        <v>MWh</v>
      </c>
      <c r="E10" s="41" t="s">
        <v>20</v>
      </c>
      <c r="F10" s="40" t="str">
        <f>D10</f>
        <v>MWh</v>
      </c>
      <c r="G10" s="41" t="s">
        <v>20</v>
      </c>
      <c r="H10" s="40" t="str">
        <f>F10</f>
        <v>MWh</v>
      </c>
      <c r="I10" s="41" t="s">
        <v>19</v>
      </c>
    </row>
    <row r="11" spans="1:15" ht="18" customHeight="1" x14ac:dyDescent="0.2">
      <c r="A11" s="42" t="s">
        <v>11</v>
      </c>
      <c r="B11" s="71">
        <f>[1]Check!$H$24</f>
        <v>52787.947000000015</v>
      </c>
      <c r="C11" s="43">
        <f>IF(B11=0,0,B11/$B$13)</f>
        <v>0.3641617172423538</v>
      </c>
      <c r="D11" s="71">
        <f>[1]Check!$H$25</f>
        <v>126423.00270200016</v>
      </c>
      <c r="E11" s="43">
        <f>IF(D11=0,0,D11/$D$13)</f>
        <v>0.78151524897349789</v>
      </c>
      <c r="F11" s="71">
        <f>[2]Check!$H$26</f>
        <v>56717.402999999998</v>
      </c>
      <c r="G11" s="43">
        <f>IF(F11=0,0,F11/$F$13)</f>
        <v>0.89989057070779188</v>
      </c>
      <c r="H11" s="44">
        <f>IF(B11+D11+F11=0,0,B11+D11+F11)</f>
        <v>235928.35270200018</v>
      </c>
      <c r="I11" s="43">
        <f>IF(H11=0,0,H11/$H$13)</f>
        <v>0.63807368612845661</v>
      </c>
    </row>
    <row r="12" spans="1:15" ht="18" customHeight="1" x14ac:dyDescent="0.2">
      <c r="A12" s="42" t="s">
        <v>12</v>
      </c>
      <c r="B12" s="72">
        <f>[1]Check!$H$29</f>
        <v>92169.483999999997</v>
      </c>
      <c r="C12" s="43">
        <f>IF(B12=0,0,B12/$B$13)</f>
        <v>0.6358382827576462</v>
      </c>
      <c r="D12" s="72">
        <f>[1]Check!$H$30</f>
        <v>35343.517999999996</v>
      </c>
      <c r="E12" s="43">
        <f>IF(D12=0,0,D12/$D$13)</f>
        <v>0.21848475102650206</v>
      </c>
      <c r="F12" s="72">
        <f>[2]Check!$H$31</f>
        <v>6309.5969999999988</v>
      </c>
      <c r="G12" s="43">
        <f>IF(F12=0,0,F12/$F$13)</f>
        <v>0.10010942929220808</v>
      </c>
      <c r="H12" s="105">
        <f>IF(B12+D12+F12=0,0,B12+D12+F12)</f>
        <v>133822.59899999999</v>
      </c>
      <c r="I12" s="43">
        <f>IF(H12=0,0,H12/$H$13)</f>
        <v>0.36192631387154339</v>
      </c>
    </row>
    <row r="13" spans="1:15" ht="18" customHeight="1" x14ac:dyDescent="0.2">
      <c r="A13" s="118" t="s">
        <v>7</v>
      </c>
      <c r="B13" s="45">
        <f>SUM(B11:B12)</f>
        <v>144957.43100000001</v>
      </c>
      <c r="C13" s="46"/>
      <c r="D13" s="45">
        <f>SUM(D11:D12)</f>
        <v>161766.52070200015</v>
      </c>
      <c r="E13" s="46"/>
      <c r="F13" s="45">
        <f>SUM(F11:F12)</f>
        <v>63027</v>
      </c>
      <c r="G13" s="46"/>
      <c r="H13" s="45">
        <f>IF(H11+H12=0,0,H11+H12)</f>
        <v>369750.95170200017</v>
      </c>
      <c r="I13" s="47"/>
    </row>
    <row r="14" spans="1:15" ht="18" customHeight="1" x14ac:dyDescent="0.2">
      <c r="A14" s="102" t="str">
        <f>"As the above table shows, "&amp;TEXT(H11,"0,000")&amp; " MWh, or "&amp;TEXT(I11,"0.0%")&amp;" of UI's total load is served by electric suppliers"</f>
        <v>As the above table shows, 235,928 MWh, or 63.8% of UI's total load is served by electric suppliers</v>
      </c>
      <c r="H14" s="30"/>
      <c r="L14" s="104"/>
      <c r="M14" s="104"/>
      <c r="O14" s="104"/>
    </row>
    <row r="15" spans="1:15" ht="18" customHeight="1" x14ac:dyDescent="0.25">
      <c r="A15" s="102" t="str">
        <f>"while "&amp;TEXT(H12,"0,000")&amp;" MHh, or "&amp;TEXT(I12,"0.0%")&amp;" of the load is provided under Standard Service or Last Resort service through UI."</f>
        <v>while 133,823 MHh, or 36.2% of the load is provided under Standard Service or Last Resort service through UI.</v>
      </c>
      <c r="B15" s="49"/>
      <c r="C15" s="50"/>
      <c r="D15" s="49"/>
      <c r="E15" s="50"/>
      <c r="F15" s="51"/>
      <c r="G15" s="52"/>
      <c r="H15" s="30"/>
    </row>
    <row r="16" spans="1:15" ht="15" x14ac:dyDescent="0.25">
      <c r="G16" s="52"/>
      <c r="H16" s="30"/>
    </row>
    <row r="17" spans="1:17" ht="18" customHeight="1" x14ac:dyDescent="0.2">
      <c r="A17" s="31" t="s">
        <v>29</v>
      </c>
      <c r="B17" s="32"/>
      <c r="C17" s="32"/>
      <c r="D17" s="32"/>
      <c r="E17" s="32"/>
      <c r="F17" s="32"/>
      <c r="G17" s="53"/>
      <c r="H17" s="27"/>
      <c r="I17" s="28"/>
    </row>
    <row r="18" spans="1:17" ht="18" customHeight="1" x14ac:dyDescent="0.25">
      <c r="A18" s="42"/>
      <c r="B18" s="34" t="s">
        <v>31</v>
      </c>
      <c r="C18" s="54"/>
      <c r="D18" s="34" t="s">
        <v>8</v>
      </c>
      <c r="E18" s="55"/>
      <c r="F18" s="34" t="s">
        <v>9</v>
      </c>
      <c r="G18" s="37"/>
      <c r="H18" s="34" t="s">
        <v>33</v>
      </c>
      <c r="I18" s="36"/>
      <c r="O18" s="103"/>
    </row>
    <row r="19" spans="1:17" ht="18" customHeight="1" x14ac:dyDescent="0.2">
      <c r="A19" s="39"/>
      <c r="B19" s="40" t="s">
        <v>14</v>
      </c>
      <c r="C19" s="41" t="s">
        <v>20</v>
      </c>
      <c r="D19" s="40" t="str">
        <f>B19</f>
        <v>Customers</v>
      </c>
      <c r="E19" s="41" t="s">
        <v>20</v>
      </c>
      <c r="F19" s="40" t="str">
        <f>D19</f>
        <v>Customers</v>
      </c>
      <c r="G19" s="41" t="s">
        <v>20</v>
      </c>
      <c r="H19" s="40" t="str">
        <f>F19</f>
        <v>Customers</v>
      </c>
      <c r="I19" s="41" t="s">
        <v>19</v>
      </c>
    </row>
    <row r="20" spans="1:17" ht="18" customHeight="1" x14ac:dyDescent="0.2">
      <c r="A20" s="42" t="str">
        <f>A11</f>
        <v>Suppliers</v>
      </c>
      <c r="B20" s="71">
        <f>[3]Summary!$B$18</f>
        <v>99752</v>
      </c>
      <c r="C20" s="43">
        <f>IF(B20=0,0,B20/$B$22)</f>
        <v>0.33072516046894063</v>
      </c>
      <c r="D20" s="71">
        <f>[3]Summary!$B$19</f>
        <v>21475</v>
      </c>
      <c r="E20" s="56">
        <f>IF(D20=0,0,D20/$D$22)</f>
        <v>0.55123466297037838</v>
      </c>
      <c r="F20" s="71">
        <f>[3]Summary!$B$20</f>
        <v>204</v>
      </c>
      <c r="G20" s="43">
        <f>IF(F20=0,0,F20/$F$22)</f>
        <v>0.89082969432314407</v>
      </c>
      <c r="H20" s="44">
        <f>IF(B20+D20+F20=0,0,B20+D20+F20)</f>
        <v>121431</v>
      </c>
      <c r="I20" s="43">
        <f>IF(H20=0,0,H20/$H$22)</f>
        <v>0.35630848319997183</v>
      </c>
      <c r="J20" s="57"/>
      <c r="M20" s="104"/>
    </row>
    <row r="21" spans="1:17" ht="18" customHeight="1" x14ac:dyDescent="0.2">
      <c r="A21" s="42" t="str">
        <f>A12</f>
        <v>UI</v>
      </c>
      <c r="B21" s="72">
        <f>[3]Summary!$B$22</f>
        <v>201864</v>
      </c>
      <c r="C21" s="43">
        <f>IF(B21=0,0,B21/$B$22)</f>
        <v>0.66927483953105937</v>
      </c>
      <c r="D21" s="72">
        <f>[3]Summary!$B$23</f>
        <v>17483</v>
      </c>
      <c r="E21" s="56">
        <f>IF(D21=0,0,D21/$D$22)</f>
        <v>0.44876533702962162</v>
      </c>
      <c r="F21" s="72">
        <f>[3]Summary!$B$24</f>
        <v>25</v>
      </c>
      <c r="G21" s="43">
        <f>IF(F21=0,0,F21/$F$22)</f>
        <v>0.1091703056768559</v>
      </c>
      <c r="H21" s="72">
        <f>IF(B21+D21+F21=0,0,B21+D21+F21)</f>
        <v>219372</v>
      </c>
      <c r="I21" s="43">
        <f>IF(H21=0,0,H21/$H$22)</f>
        <v>0.64369151680002812</v>
      </c>
    </row>
    <row r="22" spans="1:17" ht="18" customHeight="1" x14ac:dyDescent="0.2">
      <c r="A22" s="42" t="str">
        <f>A13</f>
        <v>Total</v>
      </c>
      <c r="B22" s="45">
        <f>SUM(B20:B21)</f>
        <v>301616</v>
      </c>
      <c r="C22" s="58"/>
      <c r="D22" s="45">
        <f>SUM(D20:D21)</f>
        <v>38958</v>
      </c>
      <c r="E22" s="46"/>
      <c r="F22" s="45">
        <f>SUM(F20:F21)</f>
        <v>229</v>
      </c>
      <c r="G22" s="46"/>
      <c r="H22" s="45">
        <f>IF(H20+H21=0,0,H20+H21)</f>
        <v>340803</v>
      </c>
      <c r="I22" s="47"/>
      <c r="N22" s="104"/>
      <c r="Q22" s="104"/>
    </row>
    <row r="23" spans="1:17" ht="18" customHeight="1" x14ac:dyDescent="0.25">
      <c r="G23" s="52"/>
      <c r="H23" s="30"/>
    </row>
    <row r="24" spans="1:17" ht="18" customHeight="1" x14ac:dyDescent="0.25">
      <c r="A24" s="102" t="str">
        <f>"As the above table shows, "&amp;TEXT(H20,"0,000")&amp; " of UI's total customers, or "&amp;TEXT(I20,"0.0%")&amp;" are served by electric suppliers"</f>
        <v>As the above table shows, 121,431 of UI's total customers, or 35.6% are served by electric suppliers</v>
      </c>
      <c r="G24" s="52"/>
      <c r="H24" s="30"/>
      <c r="J24" s="104"/>
    </row>
    <row r="25" spans="1:17" ht="18" customHeight="1" x14ac:dyDescent="0.25">
      <c r="A25" s="102" t="str">
        <f>"while "&amp;TEXT(H21,"0,000")&amp;" or "&amp;TEXT(I21,"0.0%")&amp;" of the customers continue to receive Standard Service or Last Resort service through UI."</f>
        <v>while 219,372 or 64.4% of the customers continue to receive Standard Service or Last Resort service through UI.</v>
      </c>
      <c r="B25" s="59"/>
      <c r="C25" s="59"/>
      <c r="D25" s="59"/>
      <c r="E25" s="59"/>
      <c r="F25" s="60"/>
      <c r="G25" s="61"/>
      <c r="H25" s="30"/>
    </row>
    <row r="26" spans="1:17" ht="18" customHeight="1" x14ac:dyDescent="0.25">
      <c r="B26" s="30"/>
      <c r="C26" s="30"/>
      <c r="D26" s="61"/>
      <c r="E26" s="61"/>
      <c r="F26" s="62"/>
      <c r="G26" s="62"/>
      <c r="H26" s="30"/>
    </row>
    <row r="28" spans="1:17" ht="13.5" x14ac:dyDescent="0.2">
      <c r="A28" s="69" t="s">
        <v>28</v>
      </c>
      <c r="I28" s="104"/>
    </row>
    <row r="29" spans="1:17" ht="13.5" x14ac:dyDescent="0.2">
      <c r="A29" s="69" t="s">
        <v>32</v>
      </c>
    </row>
    <row r="30" spans="1:17" ht="13.5" x14ac:dyDescent="0.2">
      <c r="A30" s="69" t="s">
        <v>50</v>
      </c>
    </row>
    <row r="31" spans="1:17" x14ac:dyDescent="0.2">
      <c r="A31" s="70" t="s">
        <v>18</v>
      </c>
    </row>
    <row r="32" spans="1:17" x14ac:dyDescent="0.2">
      <c r="A32" s="70" t="s">
        <v>24</v>
      </c>
    </row>
    <row r="36" spans="1:1" x14ac:dyDescent="0.2">
      <c r="A36" s="104"/>
    </row>
  </sheetData>
  <phoneticPr fontId="0" type="noConversion"/>
  <printOptions horizontalCentered="1"/>
  <pageMargins left="0.75" right="0.5" top="1.5" bottom="0.75" header="0.5" footer="0"/>
  <pageSetup fitToHeight="2" orientation="landscape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"/>
  <sheetViews>
    <sheetView showGridLines="0" showZeros="0" topLeftCell="A25" zoomScaleNormal="100" workbookViewId="0">
      <selection activeCell="G52" sqref="G52"/>
    </sheetView>
  </sheetViews>
  <sheetFormatPr defaultColWidth="9.140625" defaultRowHeight="12.75" x14ac:dyDescent="0.2"/>
  <cols>
    <col min="1" max="1" width="4.42578125" style="1" customWidth="1"/>
    <col min="2" max="2" width="40.28515625" style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3"/>
  </cols>
  <sheetData>
    <row r="1" spans="1:11" s="9" customFormat="1" ht="18" customHeight="1" x14ac:dyDescent="0.2">
      <c r="A1" s="14" t="str">
        <f>'Summary Load Customers '!A1</f>
        <v>The United Illuminating Company</v>
      </c>
      <c r="B1" s="15"/>
      <c r="C1" s="15"/>
      <c r="D1" s="15"/>
      <c r="E1" s="15"/>
      <c r="F1" s="7"/>
      <c r="G1" s="8"/>
      <c r="H1" s="8"/>
      <c r="I1" s="8"/>
      <c r="J1" s="8"/>
      <c r="K1" s="8"/>
    </row>
    <row r="2" spans="1:11" s="9" customFormat="1" ht="18" customHeight="1" x14ac:dyDescent="0.2">
      <c r="A2" s="129" t="s">
        <v>57</v>
      </c>
      <c r="B2" s="129"/>
      <c r="C2" s="129"/>
      <c r="D2" s="129"/>
      <c r="E2" s="129"/>
      <c r="F2" s="129"/>
      <c r="G2" s="27"/>
      <c r="H2" s="28"/>
      <c r="I2" s="28"/>
    </row>
    <row r="3" spans="1:11" s="9" customFormat="1" ht="18" customHeight="1" x14ac:dyDescent="0.2">
      <c r="A3" s="14" t="s">
        <v>1</v>
      </c>
      <c r="B3" s="15"/>
      <c r="C3" s="15"/>
      <c r="D3" s="15"/>
      <c r="E3" s="15"/>
      <c r="F3" s="7"/>
      <c r="G3" s="8"/>
      <c r="H3" s="8"/>
      <c r="I3" s="8"/>
      <c r="J3" s="8"/>
      <c r="K3" s="8"/>
    </row>
    <row r="4" spans="1:11" s="9" customFormat="1" ht="18" customHeight="1" x14ac:dyDescent="0.2">
      <c r="A4" s="14" t="s">
        <v>2</v>
      </c>
      <c r="B4" s="15"/>
      <c r="C4" s="15"/>
      <c r="D4" s="15"/>
      <c r="E4" s="15"/>
      <c r="F4" s="7"/>
      <c r="G4" s="8"/>
      <c r="H4" s="8"/>
      <c r="I4" s="8"/>
      <c r="J4" s="8"/>
      <c r="K4" s="8"/>
    </row>
    <row r="5" spans="1:11" s="9" customFormat="1" ht="18" customHeight="1" x14ac:dyDescent="0.2">
      <c r="A5" s="10" t="str">
        <f>'Summary Load Customers '!A6</f>
        <v>Data as of November 30, 2017</v>
      </c>
      <c r="B5" s="15"/>
      <c r="C5" s="15"/>
      <c r="D5" s="15"/>
      <c r="E5" s="15"/>
      <c r="F5" s="16"/>
      <c r="G5" s="8"/>
      <c r="H5" s="8"/>
      <c r="I5" s="8"/>
      <c r="J5" s="8"/>
      <c r="K5" s="8"/>
    </row>
    <row r="6" spans="1:11" ht="9" customHeight="1" x14ac:dyDescent="0.2">
      <c r="A6" s="17"/>
      <c r="B6" s="6"/>
      <c r="C6" s="18"/>
      <c r="D6" s="18"/>
      <c r="E6" s="12"/>
      <c r="F6" s="12"/>
    </row>
    <row r="7" spans="1:11" s="9" customFormat="1" ht="18" customHeight="1" x14ac:dyDescent="0.2">
      <c r="A7" s="19"/>
      <c r="B7" s="20"/>
      <c r="C7" s="4" t="s">
        <v>3</v>
      </c>
      <c r="D7" s="13"/>
      <c r="E7" s="13"/>
      <c r="F7" s="21"/>
      <c r="G7" s="8"/>
      <c r="H7" s="8"/>
      <c r="I7" s="8"/>
      <c r="J7" s="8"/>
      <c r="K7" s="8"/>
    </row>
    <row r="8" spans="1:11" ht="25.5" x14ac:dyDescent="0.2">
      <c r="A8" s="22"/>
      <c r="B8" s="5" t="s">
        <v>4</v>
      </c>
      <c r="C8" s="5" t="s">
        <v>5</v>
      </c>
      <c r="D8" s="5" t="s">
        <v>6</v>
      </c>
      <c r="E8" s="5" t="s">
        <v>7</v>
      </c>
      <c r="F8" s="5" t="s">
        <v>25</v>
      </c>
    </row>
    <row r="9" spans="1:11" ht="14.25" customHeight="1" x14ac:dyDescent="0.2">
      <c r="A9" s="108">
        <v>1</v>
      </c>
      <c r="B9" s="116" t="s">
        <v>82</v>
      </c>
      <c r="C9" s="125">
        <v>347</v>
      </c>
      <c r="D9" s="125">
        <v>60</v>
      </c>
      <c r="E9" s="125">
        <v>407</v>
      </c>
      <c r="F9" s="23">
        <f>IF(E9=0,"",E9/$E$53)</f>
        <v>3.3931653146806505E-3</v>
      </c>
    </row>
    <row r="10" spans="1:11" ht="14.25" customHeight="1" x14ac:dyDescent="0.2">
      <c r="A10" s="108">
        <v>2</v>
      </c>
      <c r="B10" s="116" t="s">
        <v>58</v>
      </c>
      <c r="C10" s="125">
        <v>514</v>
      </c>
      <c r="D10" s="125">
        <v>300</v>
      </c>
      <c r="E10" s="125">
        <v>814</v>
      </c>
      <c r="F10" s="23">
        <f t="shared" ref="F10:F53" si="0">IF(E10=0,"",E10/$E$53)</f>
        <v>6.7863306293613011E-3</v>
      </c>
    </row>
    <row r="11" spans="1:11" ht="14.25" customHeight="1" x14ac:dyDescent="0.2">
      <c r="A11" s="108">
        <v>3</v>
      </c>
      <c r="B11" s="116" t="s">
        <v>51</v>
      </c>
      <c r="C11" s="125">
        <v>10711</v>
      </c>
      <c r="D11" s="125">
        <v>0</v>
      </c>
      <c r="E11" s="125">
        <v>10711</v>
      </c>
      <c r="F11" s="23">
        <f t="shared" si="0"/>
        <v>8.929777318315589E-2</v>
      </c>
    </row>
    <row r="12" spans="1:11" ht="14.25" customHeight="1" x14ac:dyDescent="0.2">
      <c r="A12" s="108">
        <v>4</v>
      </c>
      <c r="B12" s="116" t="s">
        <v>59</v>
      </c>
      <c r="C12" s="125">
        <v>1</v>
      </c>
      <c r="D12" s="125">
        <v>122</v>
      </c>
      <c r="E12" s="125">
        <v>123</v>
      </c>
      <c r="F12" s="23">
        <f t="shared" si="0"/>
        <v>1.0254529083678625E-3</v>
      </c>
    </row>
    <row r="13" spans="1:11" ht="14.25" customHeight="1" x14ac:dyDescent="0.2">
      <c r="A13" s="108">
        <v>5</v>
      </c>
      <c r="B13" s="116" t="s">
        <v>55</v>
      </c>
      <c r="C13" s="125">
        <v>42</v>
      </c>
      <c r="D13" s="125">
        <v>761</v>
      </c>
      <c r="E13" s="125">
        <v>803</v>
      </c>
      <c r="F13" s="23">
        <f t="shared" si="0"/>
        <v>6.6946234586942564E-3</v>
      </c>
    </row>
    <row r="14" spans="1:11" ht="14.25" customHeight="1" x14ac:dyDescent="0.2">
      <c r="A14" s="108">
        <v>6</v>
      </c>
      <c r="B14" s="116" t="s">
        <v>64</v>
      </c>
      <c r="C14" s="125">
        <v>180</v>
      </c>
      <c r="D14" s="125">
        <v>180</v>
      </c>
      <c r="E14" s="125">
        <v>360</v>
      </c>
      <c r="F14" s="23">
        <f t="shared" si="0"/>
        <v>3.0013255854669145E-3</v>
      </c>
    </row>
    <row r="15" spans="1:11" ht="14.25" customHeight="1" x14ac:dyDescent="0.2">
      <c r="A15" s="108">
        <v>7</v>
      </c>
      <c r="B15" s="116" t="s">
        <v>83</v>
      </c>
      <c r="C15" s="125">
        <v>17</v>
      </c>
      <c r="D15" s="125">
        <v>3050</v>
      </c>
      <c r="E15" s="125">
        <v>3067</v>
      </c>
      <c r="F15" s="23">
        <f t="shared" si="0"/>
        <v>2.5569626585075073E-2</v>
      </c>
    </row>
    <row r="16" spans="1:11" ht="14.25" customHeight="1" x14ac:dyDescent="0.2">
      <c r="A16" s="108">
        <v>8</v>
      </c>
      <c r="B16" s="126" t="s">
        <v>84</v>
      </c>
      <c r="C16" s="125"/>
      <c r="D16" s="125">
        <v>9</v>
      </c>
      <c r="E16" s="125">
        <v>9</v>
      </c>
      <c r="F16" s="23">
        <f t="shared" si="0"/>
        <v>7.5033139636672869E-5</v>
      </c>
    </row>
    <row r="17" spans="1:6" ht="14.25" customHeight="1" x14ac:dyDescent="0.2">
      <c r="A17" s="108">
        <v>9</v>
      </c>
      <c r="B17" s="116" t="s">
        <v>85</v>
      </c>
      <c r="C17" s="125">
        <v>724</v>
      </c>
      <c r="D17" s="125">
        <v>7</v>
      </c>
      <c r="E17" s="125">
        <v>731</v>
      </c>
      <c r="F17" s="23">
        <f t="shared" si="0"/>
        <v>6.0943583416008737E-3</v>
      </c>
    </row>
    <row r="18" spans="1:6" ht="14.25" customHeight="1" x14ac:dyDescent="0.2">
      <c r="A18" s="108">
        <v>10</v>
      </c>
      <c r="B18" s="116" t="s">
        <v>86</v>
      </c>
      <c r="C18" s="125">
        <v>6280</v>
      </c>
      <c r="D18" s="125">
        <v>1227</v>
      </c>
      <c r="E18" s="125">
        <v>7507</v>
      </c>
      <c r="F18" s="23">
        <f t="shared" si="0"/>
        <v>6.258597547250036E-2</v>
      </c>
    </row>
    <row r="19" spans="1:6" ht="14.25" customHeight="1" x14ac:dyDescent="0.2">
      <c r="A19" s="108">
        <v>11</v>
      </c>
      <c r="B19" s="116" t="s">
        <v>87</v>
      </c>
      <c r="C19" s="125">
        <v>33</v>
      </c>
      <c r="D19" s="125">
        <v>350</v>
      </c>
      <c r="E19" s="125">
        <v>383</v>
      </c>
      <c r="F19" s="23">
        <f t="shared" si="0"/>
        <v>3.1930769423161895E-3</v>
      </c>
    </row>
    <row r="20" spans="1:6" ht="14.25" customHeight="1" x14ac:dyDescent="0.2">
      <c r="A20" s="108">
        <v>12</v>
      </c>
      <c r="B20" s="116" t="s">
        <v>62</v>
      </c>
      <c r="C20" s="125">
        <v>23</v>
      </c>
      <c r="D20" s="125">
        <v>3129</v>
      </c>
      <c r="E20" s="125">
        <v>3152</v>
      </c>
      <c r="F20" s="23">
        <f t="shared" si="0"/>
        <v>2.6278272903865873E-2</v>
      </c>
    </row>
    <row r="21" spans="1:6" ht="14.25" customHeight="1" x14ac:dyDescent="0.2">
      <c r="A21" s="108">
        <v>13</v>
      </c>
      <c r="B21" s="116" t="s">
        <v>88</v>
      </c>
      <c r="C21" s="125">
        <v>227</v>
      </c>
      <c r="D21" s="125">
        <v>3048</v>
      </c>
      <c r="E21" s="125">
        <v>3275</v>
      </c>
      <c r="F21" s="23">
        <f t="shared" si="0"/>
        <v>2.7303725812233736E-2</v>
      </c>
    </row>
    <row r="22" spans="1:6" ht="14.25" customHeight="1" x14ac:dyDescent="0.2">
      <c r="A22" s="108">
        <v>14</v>
      </c>
      <c r="B22" s="116" t="s">
        <v>67</v>
      </c>
      <c r="C22" s="125">
        <v>439</v>
      </c>
      <c r="D22" s="125">
        <v>0</v>
      </c>
      <c r="E22" s="125">
        <v>439</v>
      </c>
      <c r="F22" s="23">
        <f t="shared" si="0"/>
        <v>3.6599498111665987E-3</v>
      </c>
    </row>
    <row r="23" spans="1:6" ht="14.25" customHeight="1" x14ac:dyDescent="0.2">
      <c r="A23" s="108">
        <v>15</v>
      </c>
      <c r="B23" s="116" t="s">
        <v>89</v>
      </c>
      <c r="C23" s="125">
        <v>756</v>
      </c>
      <c r="D23" s="125">
        <v>694</v>
      </c>
      <c r="E23" s="125">
        <v>1450</v>
      </c>
      <c r="F23" s="23">
        <f t="shared" si="0"/>
        <v>1.2088672497019518E-2</v>
      </c>
    </row>
    <row r="24" spans="1:6" ht="14.25" customHeight="1" x14ac:dyDescent="0.2">
      <c r="A24" s="108">
        <v>16</v>
      </c>
      <c r="B24" s="116" t="s">
        <v>90</v>
      </c>
      <c r="C24" s="125">
        <v>70</v>
      </c>
      <c r="D24" s="125">
        <v>1429</v>
      </c>
      <c r="E24" s="125">
        <v>1499</v>
      </c>
      <c r="F24" s="23">
        <f t="shared" si="0"/>
        <v>1.2497186257263624E-2</v>
      </c>
    </row>
    <row r="25" spans="1:6" ht="14.25" customHeight="1" x14ac:dyDescent="0.2">
      <c r="A25" s="108">
        <v>17</v>
      </c>
      <c r="B25" s="116" t="s">
        <v>91</v>
      </c>
      <c r="C25" s="125">
        <v>10928</v>
      </c>
      <c r="D25" s="125">
        <v>0</v>
      </c>
      <c r="E25" s="125">
        <v>10928</v>
      </c>
      <c r="F25" s="23">
        <f t="shared" si="0"/>
        <v>9.1106905549951225E-2</v>
      </c>
    </row>
    <row r="26" spans="1:6" ht="14.25" customHeight="1" x14ac:dyDescent="0.2">
      <c r="A26" s="108">
        <v>18</v>
      </c>
      <c r="B26" s="116" t="s">
        <v>63</v>
      </c>
      <c r="C26" s="125">
        <v>4</v>
      </c>
      <c r="D26" s="125">
        <v>0</v>
      </c>
      <c r="E26" s="125">
        <v>4</v>
      </c>
      <c r="F26" s="23">
        <f t="shared" si="0"/>
        <v>3.3348062060743493E-5</v>
      </c>
    </row>
    <row r="27" spans="1:6" ht="14.25" customHeight="1" x14ac:dyDescent="0.2">
      <c r="A27" s="108">
        <v>19</v>
      </c>
      <c r="B27" s="125" t="s">
        <v>92</v>
      </c>
      <c r="C27" s="125">
        <v>4675</v>
      </c>
      <c r="D27" s="125">
        <v>187</v>
      </c>
      <c r="E27" s="125">
        <v>4862</v>
      </c>
      <c r="F27" s="23">
        <f t="shared" si="0"/>
        <v>4.0534569434833717E-2</v>
      </c>
    </row>
    <row r="28" spans="1:6" ht="14.25" customHeight="1" x14ac:dyDescent="0.2">
      <c r="A28" s="108">
        <v>20</v>
      </c>
      <c r="B28" s="125" t="s">
        <v>93</v>
      </c>
      <c r="C28" s="125">
        <v>631</v>
      </c>
      <c r="D28" s="125">
        <v>373</v>
      </c>
      <c r="E28" s="125">
        <v>1004</v>
      </c>
      <c r="F28" s="23">
        <f t="shared" si="0"/>
        <v>8.3703635772466173E-3</v>
      </c>
    </row>
    <row r="29" spans="1:6" ht="14.25" customHeight="1" x14ac:dyDescent="0.2">
      <c r="A29" s="108">
        <v>21</v>
      </c>
      <c r="B29" s="116" t="s">
        <v>94</v>
      </c>
      <c r="C29" s="125">
        <v>90</v>
      </c>
      <c r="D29" s="125">
        <v>0</v>
      </c>
      <c r="E29" s="125">
        <v>90</v>
      </c>
      <c r="F29" s="23">
        <f t="shared" si="0"/>
        <v>7.5033139636672863E-4</v>
      </c>
    </row>
    <row r="30" spans="1:6" ht="14.25" customHeight="1" x14ac:dyDescent="0.2">
      <c r="A30" s="108">
        <v>22</v>
      </c>
      <c r="B30" s="125" t="s">
        <v>112</v>
      </c>
      <c r="C30" s="125">
        <v>3</v>
      </c>
      <c r="D30" s="125"/>
      <c r="E30" s="125">
        <v>3</v>
      </c>
      <c r="F30" s="23">
        <f t="shared" si="0"/>
        <v>2.5011046545557622E-5</v>
      </c>
    </row>
    <row r="31" spans="1:6" ht="14.25" customHeight="1" x14ac:dyDescent="0.2">
      <c r="A31" s="108">
        <v>23</v>
      </c>
      <c r="B31" s="125" t="s">
        <v>61</v>
      </c>
      <c r="C31" s="125">
        <v>10412</v>
      </c>
      <c r="D31" s="125">
        <v>0</v>
      </c>
      <c r="E31" s="125">
        <v>10412</v>
      </c>
      <c r="F31" s="23">
        <f t="shared" si="0"/>
        <v>8.6805005544115313E-2</v>
      </c>
    </row>
    <row r="32" spans="1:6" ht="14.25" customHeight="1" x14ac:dyDescent="0.2">
      <c r="A32" s="108">
        <v>24</v>
      </c>
      <c r="B32" s="125" t="s">
        <v>95</v>
      </c>
      <c r="C32" s="125">
        <v>853</v>
      </c>
      <c r="D32" s="125">
        <v>14</v>
      </c>
      <c r="E32" s="125">
        <v>867</v>
      </c>
      <c r="F32" s="23">
        <f t="shared" si="0"/>
        <v>7.2281924516661529E-3</v>
      </c>
    </row>
    <row r="33" spans="1:6" ht="14.25" customHeight="1" x14ac:dyDescent="0.2">
      <c r="A33" s="108">
        <v>25</v>
      </c>
      <c r="B33" s="116" t="s">
        <v>60</v>
      </c>
      <c r="C33" s="125"/>
      <c r="D33" s="125">
        <v>945</v>
      </c>
      <c r="E33" s="125">
        <v>945</v>
      </c>
      <c r="F33" s="23">
        <f t="shared" si="0"/>
        <v>7.8784796618506514E-3</v>
      </c>
    </row>
    <row r="34" spans="1:6" ht="14.25" customHeight="1" x14ac:dyDescent="0.2">
      <c r="A34" s="108">
        <v>26</v>
      </c>
      <c r="B34" s="116" t="s">
        <v>13</v>
      </c>
      <c r="C34" s="125">
        <v>3247</v>
      </c>
      <c r="D34" s="125">
        <v>1308</v>
      </c>
      <c r="E34" s="125">
        <v>4555</v>
      </c>
      <c r="F34" s="23">
        <f t="shared" si="0"/>
        <v>3.7975105671671658E-2</v>
      </c>
    </row>
    <row r="35" spans="1:6" ht="14.25" customHeight="1" x14ac:dyDescent="0.2">
      <c r="A35" s="108">
        <v>27</v>
      </c>
      <c r="B35" s="116" t="s">
        <v>96</v>
      </c>
      <c r="C35" s="125">
        <v>1</v>
      </c>
      <c r="D35" s="125">
        <v>156</v>
      </c>
      <c r="E35" s="125">
        <v>157</v>
      </c>
      <c r="F35" s="23">
        <f t="shared" si="0"/>
        <v>1.3089114358841821E-3</v>
      </c>
    </row>
    <row r="36" spans="1:6" ht="14.25" customHeight="1" x14ac:dyDescent="0.2">
      <c r="A36" s="108">
        <v>28</v>
      </c>
      <c r="B36" s="116" t="s">
        <v>97</v>
      </c>
      <c r="C36" s="125">
        <v>222</v>
      </c>
      <c r="D36" s="125">
        <v>0</v>
      </c>
      <c r="E36" s="125">
        <v>222</v>
      </c>
      <c r="F36" s="23">
        <f t="shared" si="0"/>
        <v>1.850817444371264E-3</v>
      </c>
    </row>
    <row r="37" spans="1:6" ht="14.25" customHeight="1" x14ac:dyDescent="0.2">
      <c r="A37" s="108">
        <v>29</v>
      </c>
      <c r="B37" s="117" t="s">
        <v>98</v>
      </c>
      <c r="C37" s="125"/>
      <c r="D37" s="125">
        <v>215</v>
      </c>
      <c r="E37" s="125">
        <v>215</v>
      </c>
      <c r="F37" s="23">
        <f t="shared" si="0"/>
        <v>1.792458335764963E-3</v>
      </c>
    </row>
    <row r="38" spans="1:6" ht="14.25" customHeight="1" x14ac:dyDescent="0.2">
      <c r="A38" s="108">
        <v>30</v>
      </c>
      <c r="B38" s="116" t="s">
        <v>65</v>
      </c>
      <c r="C38" s="125">
        <v>340</v>
      </c>
      <c r="D38" s="125">
        <v>61</v>
      </c>
      <c r="E38" s="125">
        <v>401</v>
      </c>
      <c r="F38" s="23">
        <f t="shared" si="0"/>
        <v>3.3431432215895356E-3</v>
      </c>
    </row>
    <row r="39" spans="1:6" ht="14.25" customHeight="1" x14ac:dyDescent="0.2">
      <c r="A39" s="108">
        <v>31</v>
      </c>
      <c r="B39" s="116" t="s">
        <v>99</v>
      </c>
      <c r="C39" s="125">
        <v>8408</v>
      </c>
      <c r="D39" s="125">
        <v>351</v>
      </c>
      <c r="E39" s="125">
        <v>8759</v>
      </c>
      <c r="F39" s="23">
        <f t="shared" si="0"/>
        <v>7.3023918897513071E-2</v>
      </c>
    </row>
    <row r="40" spans="1:6" ht="14.25" customHeight="1" x14ac:dyDescent="0.2">
      <c r="A40" s="108">
        <v>32</v>
      </c>
      <c r="B40" s="116" t="s">
        <v>100</v>
      </c>
      <c r="C40" s="125">
        <v>1582</v>
      </c>
      <c r="D40" s="125">
        <v>289</v>
      </c>
      <c r="E40" s="125">
        <v>1871</v>
      </c>
      <c r="F40" s="23">
        <f t="shared" si="0"/>
        <v>1.5598556028912769E-2</v>
      </c>
    </row>
    <row r="41" spans="1:6" ht="14.25" customHeight="1" x14ac:dyDescent="0.2">
      <c r="A41" s="108">
        <v>33</v>
      </c>
      <c r="B41" s="116" t="s">
        <v>101</v>
      </c>
      <c r="C41" s="125">
        <v>8016</v>
      </c>
      <c r="D41" s="125">
        <v>651</v>
      </c>
      <c r="E41" s="125">
        <v>8667</v>
      </c>
      <c r="F41" s="23">
        <f t="shared" si="0"/>
        <v>7.2256913470115966E-2</v>
      </c>
    </row>
    <row r="42" spans="1:6" ht="14.25" customHeight="1" x14ac:dyDescent="0.2">
      <c r="A42" s="108">
        <v>34</v>
      </c>
      <c r="B42" s="116" t="s">
        <v>66</v>
      </c>
      <c r="C42" s="125">
        <v>1309</v>
      </c>
      <c r="D42" s="125">
        <v>0</v>
      </c>
      <c r="E42" s="125">
        <v>1309</v>
      </c>
      <c r="F42" s="23">
        <f t="shared" si="0"/>
        <v>1.091315330937831E-2</v>
      </c>
    </row>
    <row r="43" spans="1:6" ht="14.25" customHeight="1" x14ac:dyDescent="0.2">
      <c r="A43" s="108">
        <v>35</v>
      </c>
      <c r="B43" s="116" t="s">
        <v>102</v>
      </c>
      <c r="C43" s="125">
        <v>5217</v>
      </c>
      <c r="D43" s="125">
        <v>0</v>
      </c>
      <c r="E43" s="125">
        <v>5217</v>
      </c>
      <c r="F43" s="23">
        <f t="shared" si="0"/>
        <v>4.3494209942724703E-2</v>
      </c>
    </row>
    <row r="44" spans="1:6" ht="14.25" customHeight="1" x14ac:dyDescent="0.2">
      <c r="A44" s="108">
        <v>36</v>
      </c>
      <c r="B44" s="116" t="s">
        <v>103</v>
      </c>
      <c r="C44" s="125">
        <v>3211</v>
      </c>
      <c r="D44" s="125">
        <v>91</v>
      </c>
      <c r="E44" s="125">
        <v>3302</v>
      </c>
      <c r="F44" s="23">
        <f t="shared" si="0"/>
        <v>2.7528825231143757E-2</v>
      </c>
    </row>
    <row r="45" spans="1:6" ht="14.25" customHeight="1" x14ac:dyDescent="0.2">
      <c r="A45" s="108">
        <v>37</v>
      </c>
      <c r="B45" s="116" t="s">
        <v>104</v>
      </c>
      <c r="C45" s="125">
        <v>2763</v>
      </c>
      <c r="D45" s="125">
        <v>277</v>
      </c>
      <c r="E45" s="125">
        <v>3040</v>
      </c>
      <c r="F45" s="23">
        <f t="shared" si="0"/>
        <v>2.5344527166165056E-2</v>
      </c>
    </row>
    <row r="46" spans="1:6" ht="14.25" customHeight="1" x14ac:dyDescent="0.2">
      <c r="A46" s="108">
        <v>38</v>
      </c>
      <c r="B46" s="117" t="s">
        <v>105</v>
      </c>
      <c r="C46" s="125"/>
      <c r="D46" s="125">
        <v>217</v>
      </c>
      <c r="E46" s="125">
        <v>217</v>
      </c>
      <c r="F46" s="23">
        <f t="shared" si="0"/>
        <v>1.8091323667953345E-3</v>
      </c>
    </row>
    <row r="47" spans="1:6" ht="14.25" customHeight="1" x14ac:dyDescent="0.2">
      <c r="A47" s="108">
        <v>39</v>
      </c>
      <c r="B47" s="116" t="s">
        <v>56</v>
      </c>
      <c r="C47" s="125">
        <v>4888</v>
      </c>
      <c r="D47" s="125">
        <v>113</v>
      </c>
      <c r="E47" s="125">
        <v>5001</v>
      </c>
      <c r="F47" s="23">
        <f t="shared" si="0"/>
        <v>4.1693414591444558E-2</v>
      </c>
    </row>
    <row r="48" spans="1:6" ht="14.25" customHeight="1" x14ac:dyDescent="0.2">
      <c r="A48" s="108">
        <v>40</v>
      </c>
      <c r="B48" s="116" t="s">
        <v>106</v>
      </c>
      <c r="C48" s="125">
        <v>5922</v>
      </c>
      <c r="D48" s="125">
        <v>152</v>
      </c>
      <c r="E48" s="125">
        <v>6074</v>
      </c>
      <c r="F48" s="23">
        <f t="shared" si="0"/>
        <v>5.0639032239238997E-2</v>
      </c>
    </row>
    <row r="49" spans="1:10" ht="14.25" customHeight="1" x14ac:dyDescent="0.2">
      <c r="A49" s="108">
        <v>41</v>
      </c>
      <c r="B49" s="116" t="s">
        <v>107</v>
      </c>
      <c r="C49" s="125">
        <v>67</v>
      </c>
      <c r="D49" s="125">
        <v>236</v>
      </c>
      <c r="E49" s="125">
        <v>303</v>
      </c>
      <c r="F49" s="23">
        <f t="shared" si="0"/>
        <v>2.5261157011013196E-3</v>
      </c>
    </row>
    <row r="50" spans="1:10" ht="14.25" customHeight="1" x14ac:dyDescent="0.2">
      <c r="A50" s="108">
        <v>42</v>
      </c>
      <c r="B50" s="125" t="s">
        <v>108</v>
      </c>
      <c r="C50" s="125">
        <v>3834</v>
      </c>
      <c r="D50" s="125">
        <v>149</v>
      </c>
      <c r="E50" s="125">
        <v>3983</v>
      </c>
      <c r="F50" s="23">
        <f t="shared" si="0"/>
        <v>3.3206332796985337E-2</v>
      </c>
    </row>
    <row r="51" spans="1:10" x14ac:dyDescent="0.2">
      <c r="A51" s="108">
        <v>43</v>
      </c>
      <c r="B51" s="125" t="s">
        <v>109</v>
      </c>
      <c r="C51" s="125">
        <v>1146</v>
      </c>
      <c r="D51" s="125">
        <v>26</v>
      </c>
      <c r="E51" s="125">
        <v>1172</v>
      </c>
      <c r="F51" s="23">
        <f t="shared" si="0"/>
        <v>9.7709821837978442E-3</v>
      </c>
    </row>
    <row r="52" spans="1:10" x14ac:dyDescent="0.2">
      <c r="A52" s="108">
        <v>44</v>
      </c>
      <c r="B52" s="125" t="s">
        <v>110</v>
      </c>
      <c r="C52" s="125">
        <v>1619</v>
      </c>
      <c r="D52" s="125">
        <v>18</v>
      </c>
      <c r="E52" s="125">
        <v>1637</v>
      </c>
      <c r="F52" s="23">
        <f t="shared" si="0"/>
        <v>1.3647694398359275E-2</v>
      </c>
      <c r="G52" s="128"/>
    </row>
    <row r="53" spans="1:10" x14ac:dyDescent="0.2">
      <c r="A53" s="109"/>
      <c r="B53" s="114" t="s">
        <v>111</v>
      </c>
      <c r="C53" s="115">
        <v>99752</v>
      </c>
      <c r="D53" s="115">
        <v>20195</v>
      </c>
      <c r="E53" s="115">
        <v>119947</v>
      </c>
      <c r="F53" s="127">
        <f t="shared" si="0"/>
        <v>1</v>
      </c>
    </row>
    <row r="54" spans="1:10" x14ac:dyDescent="0.2">
      <c r="A54" s="109"/>
      <c r="B54" s="110"/>
      <c r="C54" s="111"/>
      <c r="D54" s="111"/>
      <c r="E54" s="112"/>
      <c r="F54" s="113"/>
    </row>
    <row r="55" spans="1:10" x14ac:dyDescent="0.2">
      <c r="A55" s="2" t="s">
        <v>18</v>
      </c>
      <c r="B55" s="18"/>
      <c r="C55" s="18"/>
      <c r="D55" s="18"/>
      <c r="E55" s="18"/>
    </row>
    <row r="56" spans="1:10" x14ac:dyDescent="0.2">
      <c r="A56" s="2" t="s">
        <v>22</v>
      </c>
      <c r="D56" s="18"/>
      <c r="E56" s="18"/>
    </row>
    <row r="57" spans="1:10" x14ac:dyDescent="0.2">
      <c r="A57" s="2" t="s">
        <v>23</v>
      </c>
      <c r="C57" s="11"/>
      <c r="D57" s="11"/>
      <c r="E57" s="11"/>
    </row>
    <row r="58" spans="1:10" x14ac:dyDescent="0.2">
      <c r="C58" s="11"/>
      <c r="D58" s="11"/>
      <c r="E58" s="11"/>
    </row>
    <row r="59" spans="1:10" x14ac:dyDescent="0.2">
      <c r="B59" s="106"/>
      <c r="J59" s="107"/>
    </row>
  </sheetData>
  <sortState ref="A8:F55">
    <sortCondition ref="B8:B55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64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zoomScaleNormal="100" zoomScalePageLayoutView="70" workbookViewId="0">
      <selection activeCell="B20" sqref="B20"/>
    </sheetView>
  </sheetViews>
  <sheetFormatPr defaultColWidth="9.140625" defaultRowHeight="12.75" x14ac:dyDescent="0.2"/>
  <cols>
    <col min="1" max="1" width="18.140625" style="3" customWidth="1"/>
    <col min="2" max="2" width="14.28515625" style="3" customWidth="1"/>
    <col min="3" max="3" width="11.7109375" style="3" customWidth="1"/>
    <col min="4" max="4" width="14.28515625" style="3" customWidth="1"/>
    <col min="5" max="5" width="11.7109375" style="3" customWidth="1"/>
    <col min="6" max="6" width="14.28515625" style="3" customWidth="1"/>
    <col min="7" max="7" width="11.7109375" style="3" customWidth="1"/>
    <col min="8" max="8" width="7.7109375" style="3" customWidth="1"/>
    <col min="9" max="9" width="11.7109375" style="3" customWidth="1"/>
    <col min="10" max="16384" width="9.140625" style="3"/>
  </cols>
  <sheetData>
    <row r="1" spans="1:9" s="9" customFormat="1" ht="18" customHeight="1" x14ac:dyDescent="0.2">
      <c r="A1" s="25" t="s">
        <v>0</v>
      </c>
      <c r="B1" s="26"/>
      <c r="C1" s="26"/>
      <c r="D1" s="26"/>
      <c r="E1" s="26"/>
      <c r="F1" s="26"/>
      <c r="G1" s="27"/>
      <c r="H1" s="28"/>
      <c r="I1" s="28"/>
    </row>
    <row r="2" spans="1:9" s="9" customFormat="1" ht="18" customHeight="1" x14ac:dyDescent="0.2">
      <c r="A2" s="129" t="s">
        <v>57</v>
      </c>
      <c r="B2" s="129"/>
      <c r="C2" s="129"/>
      <c r="D2" s="129"/>
      <c r="E2" s="129"/>
      <c r="F2" s="129"/>
      <c r="G2" s="129"/>
      <c r="H2" s="129"/>
      <c r="I2" s="28"/>
    </row>
    <row r="3" spans="1:9" s="9" customFormat="1" ht="18" customHeight="1" x14ac:dyDescent="0.2">
      <c r="A3" s="25" t="s">
        <v>49</v>
      </c>
      <c r="B3" s="26"/>
      <c r="C3" s="26"/>
      <c r="D3" s="26"/>
      <c r="E3" s="26"/>
      <c r="F3" s="26"/>
      <c r="G3" s="27"/>
      <c r="H3" s="28"/>
      <c r="I3" s="28"/>
    </row>
    <row r="4" spans="1:9" s="9" customFormat="1" ht="18" customHeight="1" x14ac:dyDescent="0.2">
      <c r="A4" s="25" t="s">
        <v>48</v>
      </c>
      <c r="B4" s="26"/>
      <c r="C4" s="26"/>
      <c r="D4" s="26"/>
      <c r="E4" s="26"/>
      <c r="F4" s="26"/>
      <c r="G4" s="27"/>
      <c r="H4" s="28"/>
      <c r="I4" s="28"/>
    </row>
    <row r="5" spans="1:9" s="9" customFormat="1" ht="18" customHeight="1" x14ac:dyDescent="0.2">
      <c r="A5" s="29" t="s">
        <v>2</v>
      </c>
      <c r="B5" s="28"/>
      <c r="C5" s="28"/>
      <c r="D5" s="28"/>
      <c r="E5" s="28"/>
      <c r="F5" s="28"/>
      <c r="G5" s="28"/>
      <c r="H5" s="28"/>
      <c r="I5" s="28"/>
    </row>
    <row r="6" spans="1:9" s="9" customFormat="1" ht="18" customHeight="1" x14ac:dyDescent="0.2">
      <c r="A6" s="10" t="str">
        <f>'Summary Load Customers '!A6</f>
        <v>Data as of November 30, 2017</v>
      </c>
      <c r="B6" s="28"/>
      <c r="C6" s="28"/>
      <c r="D6" s="73"/>
      <c r="E6" s="73"/>
      <c r="F6" s="73"/>
      <c r="G6" s="28"/>
      <c r="H6" s="28"/>
      <c r="I6" s="28"/>
    </row>
    <row r="7" spans="1:9" ht="18" customHeight="1" x14ac:dyDescent="0.25">
      <c r="B7" s="30"/>
      <c r="C7" s="30"/>
      <c r="D7" s="61"/>
      <c r="E7" s="61"/>
      <c r="F7" s="62"/>
      <c r="G7" s="62"/>
      <c r="H7" s="30"/>
    </row>
    <row r="8" spans="1:9" ht="18" customHeight="1" x14ac:dyDescent="0.25">
      <c r="A8" s="63" t="s">
        <v>42</v>
      </c>
      <c r="B8" s="64"/>
      <c r="C8" s="64"/>
      <c r="D8" s="65"/>
      <c r="E8" s="65"/>
      <c r="F8" s="66"/>
      <c r="G8" s="66"/>
      <c r="H8" s="64"/>
      <c r="I8" s="67"/>
    </row>
    <row r="9" spans="1:9" ht="18" customHeight="1" x14ac:dyDescent="0.3">
      <c r="B9" s="30"/>
      <c r="C9" s="30"/>
      <c r="D9" s="61"/>
      <c r="E9" s="61"/>
      <c r="F9" s="68"/>
      <c r="G9" s="68"/>
      <c r="H9" s="30"/>
    </row>
    <row r="10" spans="1:9" ht="18" customHeight="1" x14ac:dyDescent="0.2">
      <c r="A10" s="31" t="s">
        <v>53</v>
      </c>
      <c r="B10" s="32"/>
      <c r="C10" s="32"/>
      <c r="D10" s="32"/>
      <c r="E10" s="32"/>
      <c r="F10" s="32"/>
      <c r="G10" s="53"/>
      <c r="H10" s="27"/>
      <c r="I10" s="28"/>
    </row>
    <row r="11" spans="1:9" ht="18" customHeight="1" x14ac:dyDescent="0.25">
      <c r="A11" s="42"/>
      <c r="B11" s="34" t="s">
        <v>5</v>
      </c>
      <c r="C11" s="54"/>
      <c r="D11" s="34" t="s">
        <v>26</v>
      </c>
      <c r="E11" s="55"/>
      <c r="F11" s="34" t="s">
        <v>33</v>
      </c>
      <c r="G11" s="36"/>
    </row>
    <row r="12" spans="1:9" ht="18" customHeight="1" x14ac:dyDescent="0.2">
      <c r="A12" s="39"/>
      <c r="B12" s="40" t="s">
        <v>14</v>
      </c>
      <c r="C12" s="41" t="s">
        <v>20</v>
      </c>
      <c r="D12" s="40" t="str">
        <f>B12</f>
        <v>Customers</v>
      </c>
      <c r="E12" s="41" t="s">
        <v>20</v>
      </c>
      <c r="F12" s="40" t="str">
        <f>B12</f>
        <v>Customers</v>
      </c>
      <c r="G12" s="41" t="s">
        <v>19</v>
      </c>
    </row>
    <row r="13" spans="1:9" ht="18" customHeight="1" x14ac:dyDescent="0.2">
      <c r="A13" s="42" t="s">
        <v>44</v>
      </c>
      <c r="B13" s="45">
        <f>REC_programs_detail!B23</f>
        <v>3752</v>
      </c>
      <c r="C13" s="46">
        <f>IF(B13=0,0,B13/'Summary Load Customers '!$B$22)</f>
        <v>1.2439658373561084E-2</v>
      </c>
      <c r="D13" s="45">
        <f>REC_programs_detail!C23</f>
        <v>40</v>
      </c>
      <c r="E13" s="46">
        <f>IF(D13=0,0,D13/('Summary Load Customers '!$D$22+'Summary Load Customers '!$F$22))</f>
        <v>1.0207466761936357E-3</v>
      </c>
      <c r="F13" s="45">
        <f>B13+D13</f>
        <v>3792</v>
      </c>
      <c r="G13" s="46">
        <f>IF(F13=0,0,F13/'Summary Load Customers '!$H$22)</f>
        <v>1.1126662617406536E-2</v>
      </c>
    </row>
    <row r="14" spans="1:9" ht="15.75" customHeight="1" x14ac:dyDescent="0.25">
      <c r="G14" s="52"/>
      <c r="H14" s="30"/>
    </row>
    <row r="15" spans="1:9" ht="15.75" customHeight="1" x14ac:dyDescent="0.25">
      <c r="A15" s="102" t="str">
        <f>"As the above table shows, "&amp;TEXT(F13,"0,000")&amp;" of UI's customers, or "&amp;TEXT(G13,"0.0%")&amp;" are participating in the CTCleanEnergyOptions Program."</f>
        <v>As the above table shows, 3,792 of UI's customers, or 1.1% are participating in the CTCleanEnergyOptions Program.</v>
      </c>
      <c r="G15" s="52"/>
      <c r="H15" s="30"/>
    </row>
    <row r="16" spans="1:9" ht="15.75" customHeight="1" x14ac:dyDescent="0.25">
      <c r="G16" s="52"/>
      <c r="H16" s="30"/>
    </row>
    <row r="17" spans="1:9" ht="18" customHeight="1" x14ac:dyDescent="0.2">
      <c r="A17" s="31" t="s">
        <v>43</v>
      </c>
      <c r="B17" s="32"/>
      <c r="C17" s="32"/>
      <c r="D17" s="32"/>
      <c r="E17" s="32"/>
      <c r="F17" s="32"/>
      <c r="G17" s="53"/>
      <c r="H17" s="27"/>
      <c r="I17" s="28"/>
    </row>
    <row r="18" spans="1:9" ht="18" customHeight="1" x14ac:dyDescent="0.25">
      <c r="A18" s="42"/>
      <c r="B18" s="34" t="s">
        <v>5</v>
      </c>
      <c r="C18" s="54"/>
      <c r="D18" s="34" t="s">
        <v>26</v>
      </c>
      <c r="E18" s="55"/>
      <c r="F18" s="34" t="s">
        <v>33</v>
      </c>
      <c r="G18" s="36"/>
    </row>
    <row r="19" spans="1:9" ht="18" customHeight="1" x14ac:dyDescent="0.2">
      <c r="A19" s="39"/>
      <c r="B19" s="40" t="s">
        <v>14</v>
      </c>
      <c r="C19" s="41" t="s">
        <v>20</v>
      </c>
      <c r="D19" s="40" t="str">
        <f>B19</f>
        <v>Customers</v>
      </c>
      <c r="E19" s="41" t="s">
        <v>20</v>
      </c>
      <c r="F19" s="40" t="str">
        <f>B19</f>
        <v>Customers</v>
      </c>
      <c r="G19" s="41" t="s">
        <v>19</v>
      </c>
    </row>
    <row r="20" spans="1:9" ht="18" customHeight="1" x14ac:dyDescent="0.2">
      <c r="A20" s="42" t="s">
        <v>45</v>
      </c>
      <c r="B20" s="45">
        <f>REC_programs_detail!B29</f>
        <v>685</v>
      </c>
      <c r="C20" s="46">
        <f>IF(B20=0,0,B20/'Summary Load Customers '!$B$22)</f>
        <v>2.2710996764097394E-3</v>
      </c>
      <c r="D20" s="45">
        <f>REC_programs_detail!C29</f>
        <v>61</v>
      </c>
      <c r="E20" s="46">
        <f>IF(D20=0,0,D20/('Summary Load Customers '!$D$22+'Summary Load Customers '!$F$22))</f>
        <v>1.5566386811952943E-3</v>
      </c>
      <c r="F20" s="45">
        <f>B20+D20</f>
        <v>746</v>
      </c>
      <c r="G20" s="46">
        <f>IF(F20=0,0,F20/'Summary Load Customers '!$H$22)</f>
        <v>2.1889478672429525E-3</v>
      </c>
    </row>
    <row r="21" spans="1:9" ht="18" customHeight="1" x14ac:dyDescent="0.2">
      <c r="B21" s="51"/>
      <c r="C21" s="50"/>
      <c r="D21" s="51"/>
      <c r="E21" s="50"/>
      <c r="F21" s="51"/>
      <c r="G21" s="50"/>
      <c r="H21" s="51"/>
      <c r="I21" s="50"/>
    </row>
    <row r="22" spans="1:9" ht="18" customHeight="1" x14ac:dyDescent="0.2">
      <c r="A22" s="102" t="str">
        <f>"As the above table shows, "&amp;TEXT(F20,"0,000")&amp;" of UI's customers, or "&amp;TEXT(G20,"0.0%")&amp;" are participating in the REC only program."</f>
        <v>As the above table shows, 0,746 of UI's customers, or 0.2% are participating in the REC only program.</v>
      </c>
      <c r="B22" s="51"/>
      <c r="C22" s="50"/>
      <c r="D22" s="51"/>
      <c r="E22" s="50"/>
      <c r="F22" s="51"/>
      <c r="G22" s="50"/>
      <c r="H22" s="51"/>
      <c r="I22" s="50"/>
    </row>
    <row r="23" spans="1:9" ht="14.25" x14ac:dyDescent="0.2">
      <c r="A23" s="48"/>
    </row>
    <row r="24" spans="1:9" ht="15" x14ac:dyDescent="0.2">
      <c r="A24" s="31" t="s">
        <v>47</v>
      </c>
      <c r="B24" s="32"/>
      <c r="C24" s="32"/>
      <c r="D24" s="32"/>
      <c r="E24" s="32"/>
      <c r="F24" s="32"/>
      <c r="G24" s="53"/>
      <c r="H24" s="27"/>
      <c r="I24" s="28"/>
    </row>
    <row r="25" spans="1:9" ht="15" x14ac:dyDescent="0.25">
      <c r="A25" s="42"/>
      <c r="B25" s="34" t="s">
        <v>5</v>
      </c>
      <c r="C25" s="54"/>
      <c r="D25" s="34" t="s">
        <v>26</v>
      </c>
      <c r="E25" s="55"/>
      <c r="F25" s="34" t="s">
        <v>33</v>
      </c>
      <c r="G25" s="36"/>
    </row>
    <row r="26" spans="1:9" ht="15" x14ac:dyDescent="0.2">
      <c r="A26" s="39"/>
      <c r="B26" s="40" t="s">
        <v>14</v>
      </c>
      <c r="C26" s="41" t="s">
        <v>20</v>
      </c>
      <c r="D26" s="40" t="str">
        <f>B26</f>
        <v>Customers</v>
      </c>
      <c r="E26" s="41" t="s">
        <v>20</v>
      </c>
      <c r="F26" s="40" t="str">
        <f>B26</f>
        <v>Customers</v>
      </c>
      <c r="G26" s="41" t="s">
        <v>19</v>
      </c>
    </row>
    <row r="27" spans="1:9" ht="14.25" x14ac:dyDescent="0.2">
      <c r="A27" s="42" t="s">
        <v>46</v>
      </c>
      <c r="B27" s="45">
        <f>B13+B20</f>
        <v>4437</v>
      </c>
      <c r="C27" s="46">
        <f>IF(B27=0,0,B27/'Summary Load Customers '!$B$22)</f>
        <v>1.4710758049970823E-2</v>
      </c>
      <c r="D27" s="45">
        <f>D13+D20</f>
        <v>101</v>
      </c>
      <c r="E27" s="46">
        <f>IF(D27=0,0,D27/('Summary Load Customers '!$D$22+'Summary Load Customers '!$F$22))</f>
        <v>2.5773853573889298E-3</v>
      </c>
      <c r="F27" s="45">
        <f>B27+D27</f>
        <v>4538</v>
      </c>
      <c r="G27" s="46">
        <f>IF(F27=0,0,F27/'Summary Load Customers '!$H$22)</f>
        <v>1.3315610484649489E-2</v>
      </c>
    </row>
    <row r="28" spans="1:9" ht="15" x14ac:dyDescent="0.25">
      <c r="G28" s="52"/>
      <c r="H28" s="30"/>
    </row>
    <row r="29" spans="1:9" ht="15" x14ac:dyDescent="0.25">
      <c r="A29" s="102" t="str">
        <f>"As the above table shows, "&amp;TEXT(F27,"0,000")&amp;" of UI's customers, or "&amp;TEXT(G27,"0.0%")&amp;" are participating in the combined REC programs."</f>
        <v>As the above table shows, 4,538 of UI's customers, or 1.3% are participating in the combined REC programs.</v>
      </c>
      <c r="G29" s="52"/>
      <c r="H29" s="30"/>
    </row>
    <row r="31" spans="1:9" ht="13.5" x14ac:dyDescent="0.2">
      <c r="A31" s="69" t="s">
        <v>32</v>
      </c>
    </row>
    <row r="32" spans="1:9" ht="13.5" x14ac:dyDescent="0.2">
      <c r="A32" s="69"/>
    </row>
    <row r="33" spans="1:1" ht="13.5" x14ac:dyDescent="0.2">
      <c r="A33" s="69" t="s">
        <v>54</v>
      </c>
    </row>
    <row r="34" spans="1:1" x14ac:dyDescent="0.2">
      <c r="A34" s="70" t="s">
        <v>52</v>
      </c>
    </row>
    <row r="36" spans="1:1" x14ac:dyDescent="0.2">
      <c r="A36" s="70" t="s">
        <v>18</v>
      </c>
    </row>
  </sheetData>
  <mergeCells count="1">
    <mergeCell ref="A2:H2"/>
  </mergeCells>
  <phoneticPr fontId="10" type="noConversion"/>
  <printOptions horizontalCentered="1"/>
  <pageMargins left="0.75" right="0.5" top="1.5" bottom="1" header="0.5" footer="0.5"/>
  <pageSetup scale="89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Zeros="0" topLeftCell="A13" zoomScale="110" zoomScaleNormal="110" workbookViewId="0">
      <selection activeCell="B29" sqref="B29"/>
    </sheetView>
  </sheetViews>
  <sheetFormatPr defaultColWidth="9.140625" defaultRowHeight="11.25" x14ac:dyDescent="0.2"/>
  <cols>
    <col min="1" max="1" width="28" style="77" customWidth="1"/>
    <col min="2" max="3" width="19.140625" style="77" customWidth="1"/>
    <col min="4" max="4" width="20.28515625" style="77" customWidth="1"/>
    <col min="5" max="5" width="7.140625" style="77" customWidth="1"/>
    <col min="6" max="6" width="23.28515625" style="77" bestFit="1" customWidth="1"/>
    <col min="7" max="7" width="10.42578125" style="77" customWidth="1"/>
    <col min="8" max="16384" width="9.140625" style="77"/>
  </cols>
  <sheetData>
    <row r="1" spans="1:9" s="76" customFormat="1" ht="15" customHeight="1" x14ac:dyDescent="0.2">
      <c r="A1" s="130" t="str">
        <f>'Summary Load Customers '!A1</f>
        <v>The United Illuminating Company</v>
      </c>
      <c r="B1" s="130"/>
      <c r="C1" s="130"/>
      <c r="D1" s="130"/>
      <c r="E1" s="74"/>
      <c r="F1" s="74"/>
      <c r="G1" s="75"/>
    </row>
    <row r="2" spans="1:9" s="9" customFormat="1" ht="18" customHeight="1" x14ac:dyDescent="0.2">
      <c r="A2" s="131" t="s">
        <v>57</v>
      </c>
      <c r="B2" s="131"/>
      <c r="C2" s="131"/>
      <c r="D2" s="131"/>
      <c r="E2" s="26"/>
      <c r="F2" s="26"/>
      <c r="G2" s="27"/>
      <c r="H2" s="28"/>
      <c r="I2" s="28"/>
    </row>
    <row r="3" spans="1:9" s="76" customFormat="1" ht="15" customHeight="1" x14ac:dyDescent="0.2">
      <c r="A3" s="130" t="s">
        <v>35</v>
      </c>
      <c r="B3" s="130"/>
      <c r="C3" s="130"/>
      <c r="D3" s="130"/>
      <c r="E3" s="74"/>
      <c r="F3" s="74"/>
      <c r="G3" s="75"/>
    </row>
    <row r="4" spans="1:9" s="76" customFormat="1" ht="15" customHeight="1" x14ac:dyDescent="0.2">
      <c r="A4" s="130" t="s">
        <v>2</v>
      </c>
      <c r="B4" s="130"/>
      <c r="C4" s="130"/>
      <c r="D4" s="130"/>
      <c r="E4" s="74"/>
      <c r="F4" s="74"/>
      <c r="G4" s="75"/>
    </row>
    <row r="5" spans="1:9" s="76" customFormat="1" ht="15" customHeight="1" x14ac:dyDescent="0.2">
      <c r="A5" s="130" t="str">
        <f>'Summary Load Customers '!A6</f>
        <v>Data as of November 30, 2017</v>
      </c>
      <c r="B5" s="130"/>
      <c r="C5" s="130"/>
      <c r="D5" s="130"/>
      <c r="E5" s="74"/>
      <c r="F5" s="74"/>
      <c r="G5" s="75"/>
    </row>
    <row r="6" spans="1:9" x14ac:dyDescent="0.2">
      <c r="C6" s="78"/>
      <c r="D6" s="78"/>
      <c r="E6" s="78"/>
      <c r="F6" s="78"/>
      <c r="G6" s="78"/>
    </row>
    <row r="7" spans="1:9" s="84" customFormat="1" ht="22.5" x14ac:dyDescent="0.2">
      <c r="A7" s="79" t="s">
        <v>37</v>
      </c>
      <c r="B7" s="80" t="s">
        <v>5</v>
      </c>
      <c r="C7" s="79" t="s">
        <v>6</v>
      </c>
      <c r="D7" s="79" t="s">
        <v>33</v>
      </c>
      <c r="E7" s="81"/>
      <c r="F7" s="81"/>
      <c r="G7" s="82"/>
      <c r="H7" s="83"/>
    </row>
    <row r="8" spans="1:9" x14ac:dyDescent="0.2">
      <c r="A8" s="85" t="s">
        <v>36</v>
      </c>
      <c r="B8" s="86"/>
      <c r="C8" s="87"/>
      <c r="D8" s="88">
        <f>IF(C8=0,0,C8)</f>
        <v>0</v>
      </c>
      <c r="E8" s="78"/>
      <c r="F8" s="78"/>
      <c r="G8" s="89"/>
      <c r="H8" s="78"/>
    </row>
    <row r="9" spans="1:9" x14ac:dyDescent="0.2">
      <c r="A9" s="85" t="s">
        <v>15</v>
      </c>
      <c r="B9" s="87">
        <v>137</v>
      </c>
      <c r="C9" s="87">
        <v>2</v>
      </c>
      <c r="D9" s="88">
        <f>SUM(B9:C9)</f>
        <v>139</v>
      </c>
      <c r="E9" s="90"/>
      <c r="F9" s="90"/>
      <c r="G9" s="89"/>
      <c r="H9" s="78"/>
    </row>
    <row r="10" spans="1:9" x14ac:dyDescent="0.2">
      <c r="A10" s="85" t="s">
        <v>16</v>
      </c>
      <c r="B10" s="87">
        <v>3079</v>
      </c>
      <c r="C10" s="87">
        <v>36</v>
      </c>
      <c r="D10" s="88">
        <f>SUM(B10:C10)</f>
        <v>3115</v>
      </c>
      <c r="E10" s="91"/>
      <c r="F10" s="92"/>
      <c r="G10" s="89"/>
      <c r="H10" s="78"/>
    </row>
    <row r="11" spans="1:9" x14ac:dyDescent="0.2">
      <c r="A11" s="93" t="s">
        <v>7</v>
      </c>
      <c r="B11" s="94">
        <f>IF(B9+B10=0,0,B9+B10)</f>
        <v>3216</v>
      </c>
      <c r="C11" s="94">
        <f>IF(SUM(C8:C10)=0,0,SUM(C8:C10))</f>
        <v>38</v>
      </c>
      <c r="D11" s="94">
        <f>IF(SUM(D8:D10)=0,0,SUM(D8:D10))</f>
        <v>3254</v>
      </c>
      <c r="E11" s="91"/>
      <c r="F11" s="92"/>
      <c r="G11" s="89"/>
      <c r="H11" s="78"/>
    </row>
    <row r="12" spans="1:9" x14ac:dyDescent="0.2">
      <c r="A12" s="78"/>
      <c r="B12" s="95"/>
      <c r="C12" s="95"/>
      <c r="D12" s="95"/>
      <c r="E12" s="91"/>
      <c r="F12" s="92"/>
      <c r="G12" s="96"/>
      <c r="H12" s="78"/>
    </row>
    <row r="13" spans="1:9" ht="22.5" x14ac:dyDescent="0.2">
      <c r="A13" s="79" t="s">
        <v>40</v>
      </c>
      <c r="B13" s="79" t="s">
        <v>5</v>
      </c>
      <c r="C13" s="79" t="str">
        <f>C7</f>
        <v>Business</v>
      </c>
      <c r="D13" s="79" t="s">
        <v>33</v>
      </c>
      <c r="E13" s="97"/>
      <c r="F13" s="98"/>
      <c r="G13" s="96"/>
      <c r="H13" s="78"/>
    </row>
    <row r="14" spans="1:9" x14ac:dyDescent="0.2">
      <c r="A14" s="85" t="s">
        <v>36</v>
      </c>
      <c r="B14" s="86"/>
      <c r="C14" s="87"/>
      <c r="D14" s="88">
        <f>IF(C14=0,0,C14)</f>
        <v>0</v>
      </c>
      <c r="E14" s="78"/>
      <c r="F14" s="78"/>
      <c r="G14" s="96"/>
      <c r="H14" s="78"/>
    </row>
    <row r="15" spans="1:9" x14ac:dyDescent="0.2">
      <c r="A15" s="85" t="s">
        <v>15</v>
      </c>
      <c r="B15" s="87">
        <v>3</v>
      </c>
      <c r="C15" s="87">
        <v>0</v>
      </c>
      <c r="D15" s="88">
        <f>SUM(B15:C15)</f>
        <v>3</v>
      </c>
      <c r="E15" s="90"/>
      <c r="F15" s="90"/>
      <c r="G15" s="89"/>
      <c r="H15" s="78"/>
    </row>
    <row r="16" spans="1:9" x14ac:dyDescent="0.2">
      <c r="A16" s="85" t="s">
        <v>16</v>
      </c>
      <c r="B16" s="87">
        <v>533</v>
      </c>
      <c r="C16" s="87">
        <v>2</v>
      </c>
      <c r="D16" s="88">
        <f>SUM(B16:C16)</f>
        <v>535</v>
      </c>
      <c r="E16" s="91"/>
      <c r="F16" s="92"/>
      <c r="G16" s="89"/>
      <c r="H16" s="78"/>
    </row>
    <row r="17" spans="1:8" x14ac:dyDescent="0.2">
      <c r="A17" s="93" t="str">
        <f>A11</f>
        <v>Total</v>
      </c>
      <c r="B17" s="94">
        <f>IF(B15+B16=0,0,B15+B16)</f>
        <v>536</v>
      </c>
      <c r="C17" s="94">
        <f>IF(SUM(C14:C16)=0,0,SUM(C14:C16))</f>
        <v>2</v>
      </c>
      <c r="D17" s="94">
        <f>IF(SUM(D14:D16)=0,0,SUM(D14:D16))</f>
        <v>538</v>
      </c>
      <c r="E17" s="91"/>
      <c r="F17" s="92"/>
      <c r="G17" s="89"/>
      <c r="H17" s="78"/>
    </row>
    <row r="18" spans="1:8" x14ac:dyDescent="0.2">
      <c r="A18" s="78"/>
      <c r="B18" s="78"/>
      <c r="C18" s="78"/>
      <c r="D18" s="78"/>
      <c r="E18" s="91"/>
      <c r="F18" s="92"/>
      <c r="G18" s="96"/>
      <c r="H18" s="78"/>
    </row>
    <row r="19" spans="1:8" ht="22.5" x14ac:dyDescent="0.2">
      <c r="A19" s="79" t="s">
        <v>41</v>
      </c>
      <c r="B19" s="79" t="s">
        <v>5</v>
      </c>
      <c r="C19" s="79" t="str">
        <f>C7</f>
        <v>Business</v>
      </c>
      <c r="D19" s="79" t="s">
        <v>33</v>
      </c>
      <c r="E19" s="97"/>
      <c r="F19" s="98"/>
      <c r="G19" s="96"/>
      <c r="H19" s="78"/>
    </row>
    <row r="20" spans="1:8" x14ac:dyDescent="0.2">
      <c r="A20" s="85" t="s">
        <v>36</v>
      </c>
      <c r="B20" s="86"/>
      <c r="C20" s="99">
        <f t="shared" ref="C20:D21" si="0">IF(C8+C14=0,0,C8+C14)</f>
        <v>0</v>
      </c>
      <c r="D20" s="88"/>
      <c r="E20" s="96"/>
      <c r="F20" s="96"/>
      <c r="G20" s="96"/>
      <c r="H20" s="78"/>
    </row>
    <row r="21" spans="1:8" x14ac:dyDescent="0.2">
      <c r="A21" s="85" t="s">
        <v>15</v>
      </c>
      <c r="B21" s="99">
        <f>IF(B9+B15=0,0,B9+B15)</f>
        <v>140</v>
      </c>
      <c r="C21" s="99">
        <f>IF(C9+C15=0,0,C9+C15)</f>
        <v>2</v>
      </c>
      <c r="D21" s="88">
        <f t="shared" si="0"/>
        <v>142</v>
      </c>
      <c r="E21" s="89"/>
      <c r="F21" s="96"/>
      <c r="G21" s="96"/>
      <c r="H21" s="78"/>
    </row>
    <row r="22" spans="1:8" x14ac:dyDescent="0.2">
      <c r="A22" s="85" t="s">
        <v>16</v>
      </c>
      <c r="B22" s="99">
        <f>IF(B10+B16=0,0,B10+B16)</f>
        <v>3612</v>
      </c>
      <c r="C22" s="99">
        <f>IF(C10+C16=0,0,C10+C16)</f>
        <v>38</v>
      </c>
      <c r="D22" s="88">
        <f>IF(D10+D16=0,0,D10+D16)</f>
        <v>3650</v>
      </c>
      <c r="E22" s="78"/>
      <c r="F22" s="96"/>
      <c r="G22" s="96"/>
      <c r="H22" s="78"/>
    </row>
    <row r="23" spans="1:8" x14ac:dyDescent="0.2">
      <c r="A23" s="93" t="str">
        <f>A11</f>
        <v>Total</v>
      </c>
      <c r="B23" s="94">
        <f>IF(B21+B22=0,0,B21+B22)</f>
        <v>3752</v>
      </c>
      <c r="C23" s="94">
        <f>IF(SUM(C20:C22)=0,0,SUM(C20:C22))</f>
        <v>40</v>
      </c>
      <c r="D23" s="94">
        <f>SUM(D20:D22)</f>
        <v>3792</v>
      </c>
      <c r="E23" s="78"/>
      <c r="F23" s="96"/>
      <c r="G23" s="96"/>
      <c r="H23" s="78"/>
    </row>
    <row r="24" spans="1:8" x14ac:dyDescent="0.2">
      <c r="B24" s="78"/>
      <c r="C24" s="78"/>
      <c r="E24" s="78"/>
      <c r="F24" s="96"/>
      <c r="G24" s="96"/>
      <c r="H24" s="78"/>
    </row>
    <row r="25" spans="1:8" ht="22.5" x14ac:dyDescent="0.2">
      <c r="A25" s="79" t="s">
        <v>38</v>
      </c>
      <c r="B25" s="79" t="s">
        <v>5</v>
      </c>
      <c r="C25" s="79" t="s">
        <v>6</v>
      </c>
      <c r="D25" s="79" t="s">
        <v>33</v>
      </c>
    </row>
    <row r="26" spans="1:8" x14ac:dyDescent="0.2">
      <c r="A26" s="85" t="s">
        <v>36</v>
      </c>
      <c r="B26" s="86"/>
      <c r="C26" s="99">
        <f>IF(C14+C20=0,0,C14+C20)</f>
        <v>0</v>
      </c>
      <c r="D26" s="88">
        <f>IF(C26=0,0,C26)</f>
        <v>0</v>
      </c>
    </row>
    <row r="27" spans="1:8" x14ac:dyDescent="0.2">
      <c r="A27" s="85" t="s">
        <v>15</v>
      </c>
      <c r="B27" s="87">
        <v>198</v>
      </c>
      <c r="C27" s="87">
        <v>11</v>
      </c>
      <c r="D27" s="88">
        <f>SUM(B27:C27)</f>
        <v>209</v>
      </c>
    </row>
    <row r="28" spans="1:8" x14ac:dyDescent="0.2">
      <c r="A28" s="85" t="s">
        <v>16</v>
      </c>
      <c r="B28" s="87">
        <v>487</v>
      </c>
      <c r="C28" s="87">
        <v>50</v>
      </c>
      <c r="D28" s="88">
        <f>SUM(B28:C28)</f>
        <v>537</v>
      </c>
    </row>
    <row r="29" spans="1:8" x14ac:dyDescent="0.2">
      <c r="A29" s="93" t="str">
        <f>A23</f>
        <v>Total</v>
      </c>
      <c r="B29" s="94">
        <f>IF(B27+B28=0,0,B27+B28)</f>
        <v>685</v>
      </c>
      <c r="C29" s="94">
        <f>IF(SUM(C26:C28)=0,0,SUM(C26:C28))</f>
        <v>61</v>
      </c>
      <c r="D29" s="94">
        <f>IF(SUM(D26:D28)=0,0,SUM(D26:D28))</f>
        <v>746</v>
      </c>
    </row>
    <row r="31" spans="1:8" x14ac:dyDescent="0.2">
      <c r="A31" s="79" t="s">
        <v>39</v>
      </c>
      <c r="B31" s="79" t="s">
        <v>5</v>
      </c>
      <c r="C31" s="79" t="str">
        <f>C19</f>
        <v>Business</v>
      </c>
      <c r="D31" s="79" t="s">
        <v>33</v>
      </c>
    </row>
    <row r="32" spans="1:8" x14ac:dyDescent="0.2">
      <c r="A32" s="85" t="s">
        <v>36</v>
      </c>
      <c r="B32" s="86">
        <f>B20+B26</f>
        <v>0</v>
      </c>
      <c r="C32" s="99">
        <f t="shared" ref="C32:D34" si="1">C20+C26</f>
        <v>0</v>
      </c>
      <c r="D32" s="88">
        <f t="shared" si="1"/>
        <v>0</v>
      </c>
    </row>
    <row r="33" spans="1:7" x14ac:dyDescent="0.2">
      <c r="A33" s="85" t="s">
        <v>15</v>
      </c>
      <c r="B33" s="99">
        <f>B21+B27</f>
        <v>338</v>
      </c>
      <c r="C33" s="99">
        <f t="shared" si="1"/>
        <v>13</v>
      </c>
      <c r="D33" s="88">
        <f t="shared" si="1"/>
        <v>351</v>
      </c>
      <c r="E33" s="78"/>
      <c r="F33" s="78"/>
      <c r="G33" s="78"/>
    </row>
    <row r="34" spans="1:7" x14ac:dyDescent="0.2">
      <c r="A34" s="85" t="s">
        <v>16</v>
      </c>
      <c r="B34" s="99">
        <f>B22+B28</f>
        <v>4099</v>
      </c>
      <c r="C34" s="99">
        <f t="shared" si="1"/>
        <v>88</v>
      </c>
      <c r="D34" s="88">
        <f t="shared" si="1"/>
        <v>4187</v>
      </c>
    </row>
    <row r="35" spans="1:7" x14ac:dyDescent="0.2">
      <c r="A35" s="93" t="str">
        <f>A29</f>
        <v>Total</v>
      </c>
      <c r="B35" s="94">
        <f>IF(B33+B34=0,0,B33+B34)</f>
        <v>4437</v>
      </c>
      <c r="C35" s="94">
        <f>IF(SUM(C32:C34)=0,0,SUM(C32:C34))</f>
        <v>101</v>
      </c>
      <c r="D35" s="94">
        <f>SUM(D32:D34)</f>
        <v>4538</v>
      </c>
    </row>
    <row r="37" spans="1:7" x14ac:dyDescent="0.2">
      <c r="A37" s="100" t="str">
        <f>"In summary, "&amp;TEXT($D$23,"0,000")&amp; " of UI's customers are participating in the CTCleanEnergyOptions Program"</f>
        <v>In summary, 3,792 of UI's customers are participating in the CTCleanEnergyOptions Program</v>
      </c>
    </row>
    <row r="38" spans="1:7" x14ac:dyDescent="0.2">
      <c r="A38" s="100" t="str">
        <f>"In summary, "&amp;TEXT($D$29,"000")&amp; " of UI's customers are participating in RECs only with Sterling Planet"</f>
        <v>In summary, 746 of UI's customers are participating in RECs only with Sterling Planet</v>
      </c>
    </row>
    <row r="39" spans="1:7" x14ac:dyDescent="0.2">
      <c r="A39" s="100" t="str">
        <f>"In summary, "&amp;TEXT($D$35,"0,000")&amp; " of UI's customers are participating in all REC programs"</f>
        <v>In summary, 4,538 of UI's customers are participating in all REC programs</v>
      </c>
    </row>
    <row r="41" spans="1:7" x14ac:dyDescent="0.2">
      <c r="A41" s="101" t="s">
        <v>21</v>
      </c>
    </row>
    <row r="42" spans="1:7" x14ac:dyDescent="0.2">
      <c r="A42" s="78" t="s">
        <v>17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1.75" bottom="0.5" header="0.5" footer="0"/>
  <pageSetup orientation="portrait" r:id="rId1"/>
  <headerFooter alignWithMargins="0">
    <oddHeader xml:space="preserve">&amp;RPage 4 of 4
</oddHeader>
  </headerFooter>
  <ignoredErrors>
    <ignoredError sqref="C20 C26 C32 C33:C3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18"/>
  <sheetViews>
    <sheetView workbookViewId="0">
      <selection activeCell="G1" sqref="G1"/>
    </sheetView>
  </sheetViews>
  <sheetFormatPr defaultRowHeight="12.75" x14ac:dyDescent="0.2"/>
  <cols>
    <col min="1" max="1" width="12.85546875" style="119" customWidth="1"/>
    <col min="2" max="5" width="12.85546875" customWidth="1"/>
    <col min="7" max="7" width="12.28515625" bestFit="1" customWidth="1"/>
  </cols>
  <sheetData>
    <row r="1" spans="1:7" x14ac:dyDescent="0.2">
      <c r="A1" s="119" t="s">
        <v>80</v>
      </c>
      <c r="B1" t="s">
        <v>79</v>
      </c>
      <c r="C1" t="s">
        <v>78</v>
      </c>
      <c r="D1" t="s">
        <v>77</v>
      </c>
      <c r="E1" t="s">
        <v>7</v>
      </c>
      <c r="G1" s="122">
        <f>SUM(E:E)</f>
        <v>35343.517999999996</v>
      </c>
    </row>
    <row r="2" spans="1:7" x14ac:dyDescent="0.2">
      <c r="A2" s="121">
        <v>43040</v>
      </c>
      <c r="B2" s="120" t="s">
        <v>69</v>
      </c>
      <c r="C2" s="120">
        <v>10394</v>
      </c>
      <c r="D2" s="123" t="s">
        <v>76</v>
      </c>
      <c r="E2" s="120">
        <v>575.07900000000006</v>
      </c>
    </row>
    <row r="3" spans="1:7" x14ac:dyDescent="0.2">
      <c r="A3" s="121">
        <v>43041</v>
      </c>
      <c r="B3" s="120" t="s">
        <v>69</v>
      </c>
      <c r="C3" s="120">
        <v>10394</v>
      </c>
      <c r="D3" s="123" t="s">
        <v>76</v>
      </c>
      <c r="E3" s="120">
        <v>571.31700000000001</v>
      </c>
    </row>
    <row r="4" spans="1:7" x14ac:dyDescent="0.2">
      <c r="A4" s="121">
        <v>43042</v>
      </c>
      <c r="B4" s="120" t="s">
        <v>69</v>
      </c>
      <c r="C4" s="120">
        <v>10394</v>
      </c>
      <c r="D4" s="123" t="s">
        <v>76</v>
      </c>
      <c r="E4" s="120">
        <v>591.98</v>
      </c>
    </row>
    <row r="5" spans="1:7" x14ac:dyDescent="0.2">
      <c r="A5" s="121">
        <v>43043</v>
      </c>
      <c r="B5" s="120" t="s">
        <v>69</v>
      </c>
      <c r="C5" s="120">
        <v>10394</v>
      </c>
      <c r="D5" s="123" t="s">
        <v>76</v>
      </c>
      <c r="E5" s="120">
        <v>449.0089999999999</v>
      </c>
    </row>
    <row r="6" spans="1:7" x14ac:dyDescent="0.2">
      <c r="A6" s="121">
        <v>43044</v>
      </c>
      <c r="B6" s="120" t="s">
        <v>69</v>
      </c>
      <c r="C6" s="120">
        <v>10394</v>
      </c>
      <c r="D6" s="123" t="s">
        <v>76</v>
      </c>
      <c r="E6" s="120">
        <v>436.24700000000001</v>
      </c>
    </row>
    <row r="7" spans="1:7" x14ac:dyDescent="0.2">
      <c r="A7" s="119">
        <v>43045</v>
      </c>
      <c r="B7" t="s">
        <v>69</v>
      </c>
      <c r="C7">
        <v>10394</v>
      </c>
      <c r="D7" s="123" t="s">
        <v>76</v>
      </c>
      <c r="E7">
        <v>576.505</v>
      </c>
    </row>
    <row r="8" spans="1:7" x14ac:dyDescent="0.2">
      <c r="A8" s="121">
        <v>43046</v>
      </c>
      <c r="B8" s="120" t="s">
        <v>69</v>
      </c>
      <c r="C8" s="120">
        <v>10394</v>
      </c>
      <c r="D8" s="123" t="s">
        <v>76</v>
      </c>
      <c r="E8" s="120">
        <v>576.29</v>
      </c>
    </row>
    <row r="9" spans="1:7" x14ac:dyDescent="0.2">
      <c r="A9" s="121">
        <v>43047</v>
      </c>
      <c r="B9" s="120" t="s">
        <v>69</v>
      </c>
      <c r="C9" s="120">
        <v>10394</v>
      </c>
      <c r="D9" s="123" t="s">
        <v>76</v>
      </c>
      <c r="E9" s="120">
        <v>568.37000000000023</v>
      </c>
      <c r="G9" s="124"/>
    </row>
    <row r="10" spans="1:7" x14ac:dyDescent="0.2">
      <c r="A10" s="121">
        <v>43048</v>
      </c>
      <c r="B10" s="120" t="s">
        <v>69</v>
      </c>
      <c r="C10" s="120">
        <v>10394</v>
      </c>
      <c r="D10" s="123" t="s">
        <v>76</v>
      </c>
      <c r="E10" s="120">
        <v>560.46599999999989</v>
      </c>
    </row>
    <row r="11" spans="1:7" x14ac:dyDescent="0.2">
      <c r="A11" s="121">
        <v>43049</v>
      </c>
      <c r="B11" s="120" t="s">
        <v>69</v>
      </c>
      <c r="C11" s="120">
        <v>10394</v>
      </c>
      <c r="D11" s="123" t="s">
        <v>76</v>
      </c>
      <c r="E11" s="120">
        <v>563.00700000000006</v>
      </c>
    </row>
    <row r="12" spans="1:7" x14ac:dyDescent="0.2">
      <c r="A12" s="121">
        <v>43050</v>
      </c>
      <c r="B12" s="120" t="s">
        <v>69</v>
      </c>
      <c r="C12" s="120">
        <v>10394</v>
      </c>
      <c r="D12" s="123" t="s">
        <v>76</v>
      </c>
      <c r="E12" s="120">
        <v>417.41400000000004</v>
      </c>
    </row>
    <row r="13" spans="1:7" x14ac:dyDescent="0.2">
      <c r="A13" s="121">
        <v>43051</v>
      </c>
      <c r="B13" s="120" t="s">
        <v>69</v>
      </c>
      <c r="C13" s="120">
        <v>10394</v>
      </c>
      <c r="D13" s="123" t="s">
        <v>76</v>
      </c>
      <c r="E13" s="120">
        <v>430.99500000000006</v>
      </c>
    </row>
    <row r="14" spans="1:7" x14ac:dyDescent="0.2">
      <c r="A14" s="121">
        <v>43052</v>
      </c>
      <c r="B14" s="120" t="s">
        <v>69</v>
      </c>
      <c r="C14" s="120">
        <v>10394</v>
      </c>
      <c r="D14" s="123" t="s">
        <v>76</v>
      </c>
      <c r="E14" s="120">
        <v>477.08800000000002</v>
      </c>
    </row>
    <row r="15" spans="1:7" x14ac:dyDescent="0.2">
      <c r="A15" s="121">
        <v>43053</v>
      </c>
      <c r="B15" s="120" t="s">
        <v>69</v>
      </c>
      <c r="C15" s="120">
        <v>10394</v>
      </c>
      <c r="D15" s="123" t="s">
        <v>76</v>
      </c>
      <c r="E15" s="120">
        <v>475.96599999999995</v>
      </c>
    </row>
    <row r="16" spans="1:7" x14ac:dyDescent="0.2">
      <c r="A16" s="121">
        <v>43054</v>
      </c>
      <c r="B16" s="120" t="s">
        <v>69</v>
      </c>
      <c r="C16" s="120">
        <v>10394</v>
      </c>
      <c r="D16" s="123" t="s">
        <v>76</v>
      </c>
      <c r="E16" s="120">
        <v>563.62199999999984</v>
      </c>
    </row>
    <row r="17" spans="1:5" x14ac:dyDescent="0.2">
      <c r="A17" s="119">
        <v>43055</v>
      </c>
      <c r="B17" t="s">
        <v>69</v>
      </c>
      <c r="C17">
        <v>10394</v>
      </c>
      <c r="D17" s="123" t="s">
        <v>76</v>
      </c>
      <c r="E17">
        <v>537.54399999999998</v>
      </c>
    </row>
    <row r="18" spans="1:5" x14ac:dyDescent="0.2">
      <c r="A18" s="121">
        <v>43056</v>
      </c>
      <c r="B18" s="120" t="s">
        <v>69</v>
      </c>
      <c r="C18" s="120">
        <v>10394</v>
      </c>
      <c r="D18" s="123" t="s">
        <v>76</v>
      </c>
      <c r="E18" s="120">
        <v>575.47099999999989</v>
      </c>
    </row>
    <row r="19" spans="1:5" x14ac:dyDescent="0.2">
      <c r="A19" s="121">
        <v>43057</v>
      </c>
      <c r="B19" s="120" t="s">
        <v>69</v>
      </c>
      <c r="C19" s="120">
        <v>10394</v>
      </c>
      <c r="D19" s="123" t="s">
        <v>76</v>
      </c>
      <c r="E19" s="120">
        <v>422.065</v>
      </c>
    </row>
    <row r="20" spans="1:5" x14ac:dyDescent="0.2">
      <c r="A20" s="121">
        <v>43058</v>
      </c>
      <c r="B20" s="120" t="s">
        <v>69</v>
      </c>
      <c r="C20" s="120">
        <v>10394</v>
      </c>
      <c r="D20" s="123" t="s">
        <v>76</v>
      </c>
      <c r="E20" s="120">
        <v>384.17400000000004</v>
      </c>
    </row>
    <row r="21" spans="1:5" x14ac:dyDescent="0.2">
      <c r="A21" s="121">
        <v>43059</v>
      </c>
      <c r="B21" s="120" t="s">
        <v>69</v>
      </c>
      <c r="C21" s="120">
        <v>10394</v>
      </c>
      <c r="D21" s="123" t="s">
        <v>76</v>
      </c>
      <c r="E21" s="120">
        <v>568.92599999999993</v>
      </c>
    </row>
    <row r="22" spans="1:5" x14ac:dyDescent="0.2">
      <c r="A22" s="121">
        <v>43060</v>
      </c>
      <c r="B22" s="120" t="s">
        <v>69</v>
      </c>
      <c r="C22" s="120">
        <v>10394</v>
      </c>
      <c r="D22" s="123" t="s">
        <v>76</v>
      </c>
      <c r="E22" s="120">
        <v>562.96600000000001</v>
      </c>
    </row>
    <row r="23" spans="1:5" x14ac:dyDescent="0.2">
      <c r="A23" s="121">
        <v>43061</v>
      </c>
      <c r="B23" s="120" t="s">
        <v>69</v>
      </c>
      <c r="C23" s="120">
        <v>10394</v>
      </c>
      <c r="D23" s="123" t="s">
        <v>76</v>
      </c>
      <c r="E23" s="120">
        <v>545.24800000000005</v>
      </c>
    </row>
    <row r="24" spans="1:5" x14ac:dyDescent="0.2">
      <c r="A24" s="121">
        <v>43062</v>
      </c>
      <c r="B24" s="120" t="s">
        <v>69</v>
      </c>
      <c r="C24" s="120">
        <v>10394</v>
      </c>
      <c r="D24" s="123" t="s">
        <v>76</v>
      </c>
      <c r="E24" s="120">
        <v>305.22899999999998</v>
      </c>
    </row>
    <row r="25" spans="1:5" x14ac:dyDescent="0.2">
      <c r="A25" s="121">
        <v>43063</v>
      </c>
      <c r="B25" s="120" t="s">
        <v>69</v>
      </c>
      <c r="C25" s="120">
        <v>10394</v>
      </c>
      <c r="D25" s="123" t="s">
        <v>76</v>
      </c>
      <c r="E25" s="120">
        <v>499.46</v>
      </c>
    </row>
    <row r="26" spans="1:5" x14ac:dyDescent="0.2">
      <c r="A26" s="121">
        <v>43064</v>
      </c>
      <c r="B26" s="120" t="s">
        <v>69</v>
      </c>
      <c r="C26" s="120">
        <v>10394</v>
      </c>
      <c r="D26" s="123" t="s">
        <v>76</v>
      </c>
      <c r="E26" s="120">
        <v>472.67500000000007</v>
      </c>
    </row>
    <row r="27" spans="1:5" x14ac:dyDescent="0.2">
      <c r="A27" s="121">
        <v>43065</v>
      </c>
      <c r="B27" s="120" t="s">
        <v>69</v>
      </c>
      <c r="C27" s="120">
        <v>10394</v>
      </c>
      <c r="D27" s="123" t="s">
        <v>76</v>
      </c>
      <c r="E27" s="120">
        <v>390.94300000000004</v>
      </c>
    </row>
    <row r="28" spans="1:5" x14ac:dyDescent="0.2">
      <c r="A28" s="121">
        <v>43066</v>
      </c>
      <c r="B28" s="120" t="s">
        <v>69</v>
      </c>
      <c r="C28" s="120">
        <v>10394</v>
      </c>
      <c r="D28" s="123" t="s">
        <v>76</v>
      </c>
      <c r="E28" s="120">
        <v>564.09799999999996</v>
      </c>
    </row>
    <row r="29" spans="1:5" x14ac:dyDescent="0.2">
      <c r="A29" s="121">
        <v>43067</v>
      </c>
      <c r="B29" s="120" t="s">
        <v>69</v>
      </c>
      <c r="C29" s="120">
        <v>10394</v>
      </c>
      <c r="D29" s="123" t="s">
        <v>76</v>
      </c>
      <c r="E29" s="120">
        <v>573.57199999999989</v>
      </c>
    </row>
    <row r="30" spans="1:5" x14ac:dyDescent="0.2">
      <c r="A30" s="121">
        <v>43068</v>
      </c>
      <c r="B30" s="120" t="s">
        <v>69</v>
      </c>
      <c r="C30" s="120">
        <v>10394</v>
      </c>
      <c r="D30" s="123" t="s">
        <v>76</v>
      </c>
      <c r="E30" s="120">
        <v>552.00099999999998</v>
      </c>
    </row>
    <row r="31" spans="1:5" x14ac:dyDescent="0.2">
      <c r="A31" s="121">
        <v>43069</v>
      </c>
      <c r="B31" s="120" t="s">
        <v>69</v>
      </c>
      <c r="C31" s="120">
        <v>10394</v>
      </c>
      <c r="D31" s="123" t="s">
        <v>76</v>
      </c>
      <c r="E31" s="120">
        <v>547.67000000000007</v>
      </c>
    </row>
    <row r="32" spans="1:5" x14ac:dyDescent="0.2">
      <c r="A32" s="121">
        <v>43040</v>
      </c>
      <c r="B32" s="120" t="s">
        <v>69</v>
      </c>
      <c r="C32" s="120">
        <v>10394</v>
      </c>
      <c r="D32" s="123" t="s">
        <v>75</v>
      </c>
      <c r="E32" s="120">
        <v>563.31899999999996</v>
      </c>
    </row>
    <row r="33" spans="1:5" x14ac:dyDescent="0.2">
      <c r="A33" s="121">
        <v>43041</v>
      </c>
      <c r="B33" s="120" t="s">
        <v>69</v>
      </c>
      <c r="C33" s="120">
        <v>10394</v>
      </c>
      <c r="D33" s="123" t="s">
        <v>75</v>
      </c>
      <c r="E33" s="120">
        <v>562.57400000000007</v>
      </c>
    </row>
    <row r="34" spans="1:5" x14ac:dyDescent="0.2">
      <c r="A34" s="121">
        <v>43042</v>
      </c>
      <c r="B34" s="120" t="s">
        <v>69</v>
      </c>
      <c r="C34" s="120">
        <v>10394</v>
      </c>
      <c r="D34" s="123" t="s">
        <v>75</v>
      </c>
      <c r="E34" s="120">
        <v>549.7969999999998</v>
      </c>
    </row>
    <row r="35" spans="1:5" x14ac:dyDescent="0.2">
      <c r="A35" s="121">
        <v>43043</v>
      </c>
      <c r="B35" s="120" t="s">
        <v>69</v>
      </c>
      <c r="C35" s="120">
        <v>10394</v>
      </c>
      <c r="D35" s="123" t="s">
        <v>75</v>
      </c>
      <c r="E35" s="120">
        <v>418.23599999999999</v>
      </c>
    </row>
    <row r="36" spans="1:5" x14ac:dyDescent="0.2">
      <c r="A36" s="121">
        <v>43044</v>
      </c>
      <c r="B36" s="120" t="s">
        <v>69</v>
      </c>
      <c r="C36" s="120">
        <v>10394</v>
      </c>
      <c r="D36" s="123" t="s">
        <v>75</v>
      </c>
      <c r="E36" s="120">
        <v>430.82700000000006</v>
      </c>
    </row>
    <row r="37" spans="1:5" x14ac:dyDescent="0.2">
      <c r="A37" s="121">
        <v>43045</v>
      </c>
      <c r="B37" s="120" t="s">
        <v>69</v>
      </c>
      <c r="C37" s="120">
        <v>10394</v>
      </c>
      <c r="D37" s="123" t="s">
        <v>75</v>
      </c>
      <c r="E37" s="120">
        <v>571.84399999999994</v>
      </c>
    </row>
    <row r="38" spans="1:5" x14ac:dyDescent="0.2">
      <c r="A38" s="121">
        <v>43046</v>
      </c>
      <c r="B38" s="120" t="s">
        <v>69</v>
      </c>
      <c r="C38" s="120">
        <v>10394</v>
      </c>
      <c r="D38" s="123" t="s">
        <v>75</v>
      </c>
      <c r="E38" s="120">
        <v>575.07299999999998</v>
      </c>
    </row>
    <row r="39" spans="1:5" x14ac:dyDescent="0.2">
      <c r="A39" s="121">
        <v>43047</v>
      </c>
      <c r="B39" s="120" t="s">
        <v>69</v>
      </c>
      <c r="C39" s="120">
        <v>10394</v>
      </c>
      <c r="D39" s="123" t="s">
        <v>75</v>
      </c>
      <c r="E39" s="120">
        <v>551.50700000000006</v>
      </c>
    </row>
    <row r="40" spans="1:5" x14ac:dyDescent="0.2">
      <c r="A40" s="121">
        <v>43048</v>
      </c>
      <c r="B40" s="120" t="s">
        <v>69</v>
      </c>
      <c r="C40" s="120">
        <v>10394</v>
      </c>
      <c r="D40" s="123" t="s">
        <v>75</v>
      </c>
      <c r="E40" s="120">
        <v>534.96999999999991</v>
      </c>
    </row>
    <row r="41" spans="1:5" x14ac:dyDescent="0.2">
      <c r="A41" s="121">
        <v>43049</v>
      </c>
      <c r="B41" s="120" t="s">
        <v>69</v>
      </c>
      <c r="C41" s="120">
        <v>10394</v>
      </c>
      <c r="D41" s="123" t="s">
        <v>75</v>
      </c>
      <c r="E41" s="120">
        <v>539.24800000000005</v>
      </c>
    </row>
    <row r="42" spans="1:5" x14ac:dyDescent="0.2">
      <c r="A42" s="121">
        <v>43050</v>
      </c>
      <c r="B42" s="120" t="s">
        <v>69</v>
      </c>
      <c r="C42" s="120">
        <v>10394</v>
      </c>
      <c r="D42" s="123" t="s">
        <v>75</v>
      </c>
      <c r="E42" s="120">
        <v>426.75200000000001</v>
      </c>
    </row>
    <row r="43" spans="1:5" x14ac:dyDescent="0.2">
      <c r="A43" s="121">
        <v>43051</v>
      </c>
      <c r="B43" s="120" t="s">
        <v>69</v>
      </c>
      <c r="C43" s="120">
        <v>10394</v>
      </c>
      <c r="D43" s="123" t="s">
        <v>75</v>
      </c>
      <c r="E43" s="120">
        <v>416.26200000000006</v>
      </c>
    </row>
    <row r="44" spans="1:5" x14ac:dyDescent="0.2">
      <c r="A44" s="121">
        <v>43052</v>
      </c>
      <c r="B44" s="120" t="s">
        <v>69</v>
      </c>
      <c r="C44" s="120">
        <v>10394</v>
      </c>
      <c r="D44" s="123" t="s">
        <v>75</v>
      </c>
      <c r="E44" s="120">
        <v>624.39200000000005</v>
      </c>
    </row>
    <row r="45" spans="1:5" x14ac:dyDescent="0.2">
      <c r="A45" s="121">
        <v>43053</v>
      </c>
      <c r="B45" s="120" t="s">
        <v>69</v>
      </c>
      <c r="C45" s="120">
        <v>10394</v>
      </c>
      <c r="D45" s="123" t="s">
        <v>75</v>
      </c>
      <c r="E45" s="120">
        <v>626.89399999999989</v>
      </c>
    </row>
    <row r="46" spans="1:5" x14ac:dyDescent="0.2">
      <c r="A46" s="121">
        <v>43054</v>
      </c>
      <c r="B46" s="120" t="s">
        <v>69</v>
      </c>
      <c r="C46" s="120">
        <v>10394</v>
      </c>
      <c r="D46" s="123" t="s">
        <v>75</v>
      </c>
      <c r="E46" s="120">
        <v>524.51899999999989</v>
      </c>
    </row>
    <row r="47" spans="1:5" x14ac:dyDescent="0.2">
      <c r="A47" s="121">
        <v>43055</v>
      </c>
      <c r="B47" s="120" t="s">
        <v>69</v>
      </c>
      <c r="C47" s="120">
        <v>10394</v>
      </c>
      <c r="D47" s="123" t="s">
        <v>75</v>
      </c>
      <c r="E47" s="120">
        <v>516.75400000000002</v>
      </c>
    </row>
    <row r="48" spans="1:5" x14ac:dyDescent="0.2">
      <c r="A48" s="121">
        <v>43056</v>
      </c>
      <c r="B48" s="120" t="s">
        <v>69</v>
      </c>
      <c r="C48" s="120">
        <v>10394</v>
      </c>
      <c r="D48" s="123" t="s">
        <v>75</v>
      </c>
      <c r="E48" s="120">
        <v>548.92899999999997</v>
      </c>
    </row>
    <row r="49" spans="1:5" x14ac:dyDescent="0.2">
      <c r="A49" s="121">
        <v>43057</v>
      </c>
      <c r="B49" s="120" t="s">
        <v>69</v>
      </c>
      <c r="C49" s="120">
        <v>10394</v>
      </c>
      <c r="D49" s="123" t="s">
        <v>75</v>
      </c>
      <c r="E49" s="120">
        <v>452.80100000000004</v>
      </c>
    </row>
    <row r="50" spans="1:5" x14ac:dyDescent="0.2">
      <c r="A50" s="121">
        <v>43058</v>
      </c>
      <c r="B50" s="120" t="s">
        <v>69</v>
      </c>
      <c r="C50" s="120">
        <v>10394</v>
      </c>
      <c r="D50" s="123" t="s">
        <v>75</v>
      </c>
      <c r="E50" s="120">
        <v>383.07100000000008</v>
      </c>
    </row>
    <row r="51" spans="1:5" x14ac:dyDescent="0.2">
      <c r="A51" s="121">
        <v>43059</v>
      </c>
      <c r="B51" s="120" t="s">
        <v>69</v>
      </c>
      <c r="C51" s="120">
        <v>10394</v>
      </c>
      <c r="D51" s="123" t="s">
        <v>75</v>
      </c>
      <c r="E51" s="120">
        <v>543.64899999999989</v>
      </c>
    </row>
    <row r="52" spans="1:5" x14ac:dyDescent="0.2">
      <c r="A52" s="121">
        <v>43060</v>
      </c>
      <c r="B52" s="120" t="s">
        <v>69</v>
      </c>
      <c r="C52" s="120">
        <v>10394</v>
      </c>
      <c r="D52" s="123" t="s">
        <v>75</v>
      </c>
      <c r="E52" s="120">
        <v>532.50400000000002</v>
      </c>
    </row>
    <row r="53" spans="1:5" x14ac:dyDescent="0.2">
      <c r="A53" s="121">
        <v>43061</v>
      </c>
      <c r="B53" s="120" t="s">
        <v>69</v>
      </c>
      <c r="C53" s="120">
        <v>10394</v>
      </c>
      <c r="D53" s="123" t="s">
        <v>75</v>
      </c>
      <c r="E53" s="120">
        <v>516.22500000000002</v>
      </c>
    </row>
    <row r="54" spans="1:5" x14ac:dyDescent="0.2">
      <c r="A54" s="121">
        <v>43062</v>
      </c>
      <c r="B54" s="120" t="s">
        <v>69</v>
      </c>
      <c r="C54" s="120">
        <v>10394</v>
      </c>
      <c r="D54" s="123" t="s">
        <v>75</v>
      </c>
      <c r="E54" s="120">
        <v>370.58800000000002</v>
      </c>
    </row>
    <row r="55" spans="1:5" x14ac:dyDescent="0.2">
      <c r="A55" s="121">
        <v>43063</v>
      </c>
      <c r="B55" s="120" t="s">
        <v>69</v>
      </c>
      <c r="C55" s="120">
        <v>10394</v>
      </c>
      <c r="D55" s="123" t="s">
        <v>75</v>
      </c>
      <c r="E55" s="120">
        <v>445.916</v>
      </c>
    </row>
    <row r="56" spans="1:5" x14ac:dyDescent="0.2">
      <c r="A56" s="121">
        <v>43064</v>
      </c>
      <c r="B56" s="120" t="s">
        <v>69</v>
      </c>
      <c r="C56" s="120">
        <v>10394</v>
      </c>
      <c r="D56" s="123" t="s">
        <v>75</v>
      </c>
      <c r="E56" s="120">
        <v>434.41400000000016</v>
      </c>
    </row>
    <row r="57" spans="1:5" x14ac:dyDescent="0.2">
      <c r="A57" s="121">
        <v>43065</v>
      </c>
      <c r="B57" s="120" t="s">
        <v>69</v>
      </c>
      <c r="C57" s="120">
        <v>10394</v>
      </c>
      <c r="D57" s="123" t="s">
        <v>75</v>
      </c>
      <c r="E57" s="120">
        <v>384.61800000000005</v>
      </c>
    </row>
    <row r="58" spans="1:5" x14ac:dyDescent="0.2">
      <c r="A58" s="119">
        <v>43066</v>
      </c>
      <c r="B58" t="s">
        <v>69</v>
      </c>
      <c r="C58">
        <v>10394</v>
      </c>
      <c r="D58" s="123" t="s">
        <v>75</v>
      </c>
      <c r="E58">
        <v>524.79</v>
      </c>
    </row>
    <row r="59" spans="1:5" x14ac:dyDescent="0.2">
      <c r="A59" s="121">
        <v>43067</v>
      </c>
      <c r="B59" s="120" t="s">
        <v>69</v>
      </c>
      <c r="C59" s="120">
        <v>10394</v>
      </c>
      <c r="D59" s="123" t="s">
        <v>75</v>
      </c>
      <c r="E59" s="120">
        <v>536.35299999999995</v>
      </c>
    </row>
    <row r="60" spans="1:5" x14ac:dyDescent="0.2">
      <c r="A60" s="121">
        <v>43068</v>
      </c>
      <c r="B60" s="120" t="s">
        <v>69</v>
      </c>
      <c r="C60" s="120">
        <v>10394</v>
      </c>
      <c r="D60" s="123" t="s">
        <v>75</v>
      </c>
      <c r="E60" s="120">
        <v>527.11199999999997</v>
      </c>
    </row>
    <row r="61" spans="1:5" x14ac:dyDescent="0.2">
      <c r="A61" s="121">
        <v>43069</v>
      </c>
      <c r="B61" s="120" t="s">
        <v>69</v>
      </c>
      <c r="C61" s="120">
        <v>10394</v>
      </c>
      <c r="D61" s="123" t="s">
        <v>75</v>
      </c>
      <c r="E61" s="120">
        <v>532.46599999999989</v>
      </c>
    </row>
    <row r="62" spans="1:5" x14ac:dyDescent="0.2">
      <c r="A62" s="121">
        <v>43040</v>
      </c>
      <c r="B62" s="120" t="s">
        <v>69</v>
      </c>
      <c r="C62" s="120">
        <v>10394</v>
      </c>
      <c r="D62" s="123" t="s">
        <v>74</v>
      </c>
      <c r="E62" s="120">
        <v>121.976</v>
      </c>
    </row>
    <row r="63" spans="1:5" x14ac:dyDescent="0.2">
      <c r="A63" s="121">
        <v>43041</v>
      </c>
      <c r="B63" s="120" t="s">
        <v>69</v>
      </c>
      <c r="C63" s="120">
        <v>10394</v>
      </c>
      <c r="D63" s="123" t="s">
        <v>74</v>
      </c>
      <c r="E63" s="120">
        <v>121.121</v>
      </c>
    </row>
    <row r="64" spans="1:5" x14ac:dyDescent="0.2">
      <c r="A64" s="121">
        <v>43042</v>
      </c>
      <c r="B64" s="120" t="s">
        <v>69</v>
      </c>
      <c r="C64" s="120">
        <v>10394</v>
      </c>
      <c r="D64" s="123" t="s">
        <v>74</v>
      </c>
      <c r="E64" s="120">
        <v>115.76100000000001</v>
      </c>
    </row>
    <row r="65" spans="1:5" x14ac:dyDescent="0.2">
      <c r="A65" s="121">
        <v>43043</v>
      </c>
      <c r="B65" s="120" t="s">
        <v>69</v>
      </c>
      <c r="C65" s="120">
        <v>10394</v>
      </c>
      <c r="D65" s="123" t="s">
        <v>74</v>
      </c>
      <c r="E65" s="120">
        <v>100.25399999999999</v>
      </c>
    </row>
    <row r="66" spans="1:5" x14ac:dyDescent="0.2">
      <c r="A66" s="121">
        <v>43044</v>
      </c>
      <c r="B66" s="120" t="s">
        <v>69</v>
      </c>
      <c r="C66" s="120">
        <v>10394</v>
      </c>
      <c r="D66" s="123" t="s">
        <v>74</v>
      </c>
      <c r="E66" s="120">
        <v>104.756</v>
      </c>
    </row>
    <row r="67" spans="1:5" x14ac:dyDescent="0.2">
      <c r="A67" s="121">
        <v>43045</v>
      </c>
      <c r="B67" s="120" t="s">
        <v>69</v>
      </c>
      <c r="C67" s="120">
        <v>10394</v>
      </c>
      <c r="D67" s="123" t="s">
        <v>74</v>
      </c>
      <c r="E67" s="120">
        <v>115.229</v>
      </c>
    </row>
    <row r="68" spans="1:5" x14ac:dyDescent="0.2">
      <c r="A68" s="121">
        <v>43046</v>
      </c>
      <c r="B68" s="120" t="s">
        <v>69</v>
      </c>
      <c r="C68" s="120">
        <v>10394</v>
      </c>
      <c r="D68" s="123" t="s">
        <v>74</v>
      </c>
      <c r="E68" s="120">
        <v>115.994</v>
      </c>
    </row>
    <row r="69" spans="1:5" x14ac:dyDescent="0.2">
      <c r="A69" s="121">
        <v>43047</v>
      </c>
      <c r="B69" s="120" t="s">
        <v>69</v>
      </c>
      <c r="C69" s="120">
        <v>10394</v>
      </c>
      <c r="D69" s="123" t="s">
        <v>74</v>
      </c>
      <c r="E69" s="120">
        <v>123.30400000000002</v>
      </c>
    </row>
    <row r="70" spans="1:5" x14ac:dyDescent="0.2">
      <c r="A70" s="121">
        <v>43048</v>
      </c>
      <c r="B70" s="120" t="s">
        <v>69</v>
      </c>
      <c r="C70" s="120">
        <v>10394</v>
      </c>
      <c r="D70" s="123" t="s">
        <v>74</v>
      </c>
      <c r="E70" s="120">
        <v>122.486</v>
      </c>
    </row>
    <row r="71" spans="1:5" x14ac:dyDescent="0.2">
      <c r="A71" s="121">
        <v>43049</v>
      </c>
      <c r="B71" s="120" t="s">
        <v>69</v>
      </c>
      <c r="C71" s="120">
        <v>10394</v>
      </c>
      <c r="D71" s="123" t="s">
        <v>74</v>
      </c>
      <c r="E71" s="120">
        <v>132.322</v>
      </c>
    </row>
    <row r="72" spans="1:5" x14ac:dyDescent="0.2">
      <c r="A72" s="121">
        <v>43050</v>
      </c>
      <c r="B72" s="120" t="s">
        <v>69</v>
      </c>
      <c r="C72" s="120">
        <v>10394</v>
      </c>
      <c r="D72" s="123" t="s">
        <v>74</v>
      </c>
      <c r="E72" s="120">
        <v>110.14800000000002</v>
      </c>
    </row>
    <row r="73" spans="1:5" x14ac:dyDescent="0.2">
      <c r="A73" s="121">
        <v>43051</v>
      </c>
      <c r="B73" s="120" t="s">
        <v>69</v>
      </c>
      <c r="C73" s="120">
        <v>10394</v>
      </c>
      <c r="D73" s="123" t="s">
        <v>74</v>
      </c>
      <c r="E73" s="120">
        <v>117.79900000000002</v>
      </c>
    </row>
    <row r="74" spans="1:5" x14ac:dyDescent="0.2">
      <c r="A74" s="121">
        <v>43052</v>
      </c>
      <c r="B74" s="120" t="s">
        <v>69</v>
      </c>
      <c r="C74" s="120">
        <v>10394</v>
      </c>
      <c r="D74" s="123" t="s">
        <v>74</v>
      </c>
      <c r="E74" s="120">
        <v>131.33799999999999</v>
      </c>
    </row>
    <row r="75" spans="1:5" x14ac:dyDescent="0.2">
      <c r="A75" s="121">
        <v>43053</v>
      </c>
      <c r="B75" s="120" t="s">
        <v>69</v>
      </c>
      <c r="C75" s="120">
        <v>10394</v>
      </c>
      <c r="D75" s="123" t="s">
        <v>74</v>
      </c>
      <c r="E75" s="120">
        <v>125.10099999999998</v>
      </c>
    </row>
    <row r="76" spans="1:5" x14ac:dyDescent="0.2">
      <c r="A76" s="121">
        <v>43054</v>
      </c>
      <c r="B76" s="120" t="s">
        <v>69</v>
      </c>
      <c r="C76" s="120">
        <v>10394</v>
      </c>
      <c r="D76" s="123" t="s">
        <v>74</v>
      </c>
      <c r="E76" s="120">
        <v>120.43199999999999</v>
      </c>
    </row>
    <row r="77" spans="1:5" x14ac:dyDescent="0.2">
      <c r="A77" s="121">
        <v>43055</v>
      </c>
      <c r="B77" s="120" t="s">
        <v>69</v>
      </c>
      <c r="C77" s="120">
        <v>10394</v>
      </c>
      <c r="D77" s="123" t="s">
        <v>74</v>
      </c>
      <c r="E77" s="120">
        <v>139.47199999999998</v>
      </c>
    </row>
    <row r="78" spans="1:5" x14ac:dyDescent="0.2">
      <c r="A78" s="121">
        <v>43056</v>
      </c>
      <c r="B78" s="120" t="s">
        <v>69</v>
      </c>
      <c r="C78" s="120">
        <v>10394</v>
      </c>
      <c r="D78" s="123" t="s">
        <v>74</v>
      </c>
      <c r="E78" s="120">
        <v>118.49900000000001</v>
      </c>
    </row>
    <row r="79" spans="1:5" x14ac:dyDescent="0.2">
      <c r="A79" s="121">
        <v>43057</v>
      </c>
      <c r="B79" s="120" t="s">
        <v>69</v>
      </c>
      <c r="C79" s="120">
        <v>10394</v>
      </c>
      <c r="D79" s="123" t="s">
        <v>74</v>
      </c>
      <c r="E79" s="120">
        <v>115.876</v>
      </c>
    </row>
    <row r="80" spans="1:5" x14ac:dyDescent="0.2">
      <c r="A80" s="121">
        <v>43058</v>
      </c>
      <c r="B80" s="120" t="s">
        <v>69</v>
      </c>
      <c r="C80" s="120">
        <v>10394</v>
      </c>
      <c r="D80" s="123" t="s">
        <v>74</v>
      </c>
      <c r="E80" s="120">
        <v>116.401</v>
      </c>
    </row>
    <row r="81" spans="1:5" x14ac:dyDescent="0.2">
      <c r="A81" s="121">
        <v>43059</v>
      </c>
      <c r="B81" s="120" t="s">
        <v>69</v>
      </c>
      <c r="C81" s="120">
        <v>10394</v>
      </c>
      <c r="D81" s="123" t="s">
        <v>74</v>
      </c>
      <c r="E81" s="120">
        <v>118.50999999999999</v>
      </c>
    </row>
    <row r="82" spans="1:5" x14ac:dyDescent="0.2">
      <c r="A82" s="121">
        <v>43060</v>
      </c>
      <c r="B82" s="120" t="s">
        <v>69</v>
      </c>
      <c r="C82" s="120">
        <v>10394</v>
      </c>
      <c r="D82" s="123" t="s">
        <v>74</v>
      </c>
      <c r="E82" s="120">
        <v>125.56999999999998</v>
      </c>
    </row>
    <row r="83" spans="1:5" x14ac:dyDescent="0.2">
      <c r="A83" s="121">
        <v>43061</v>
      </c>
      <c r="B83" s="120" t="s">
        <v>69</v>
      </c>
      <c r="C83" s="120">
        <v>10394</v>
      </c>
      <c r="D83" s="123" t="s">
        <v>74</v>
      </c>
      <c r="E83" s="120">
        <v>136.60199999999998</v>
      </c>
    </row>
    <row r="84" spans="1:5" x14ac:dyDescent="0.2">
      <c r="A84" s="121">
        <v>43062</v>
      </c>
      <c r="B84" s="120" t="s">
        <v>69</v>
      </c>
      <c r="C84" s="120">
        <v>10394</v>
      </c>
      <c r="D84" s="123" t="s">
        <v>74</v>
      </c>
      <c r="E84" s="120">
        <v>113.84400000000001</v>
      </c>
    </row>
    <row r="85" spans="1:5" x14ac:dyDescent="0.2">
      <c r="A85" s="121">
        <v>43063</v>
      </c>
      <c r="B85" s="120" t="s">
        <v>69</v>
      </c>
      <c r="C85" s="120">
        <v>10394</v>
      </c>
      <c r="D85" s="123" t="s">
        <v>74</v>
      </c>
      <c r="E85" s="120">
        <v>108.74700000000001</v>
      </c>
    </row>
    <row r="86" spans="1:5" x14ac:dyDescent="0.2">
      <c r="A86" s="121">
        <v>43064</v>
      </c>
      <c r="B86" s="120" t="s">
        <v>69</v>
      </c>
      <c r="C86" s="120">
        <v>10394</v>
      </c>
      <c r="D86" s="123" t="s">
        <v>74</v>
      </c>
      <c r="E86" s="120">
        <v>115.49999999999997</v>
      </c>
    </row>
    <row r="87" spans="1:5" x14ac:dyDescent="0.2">
      <c r="A87" s="121">
        <v>43065</v>
      </c>
      <c r="B87" s="120" t="s">
        <v>69</v>
      </c>
      <c r="C87" s="120">
        <v>10394</v>
      </c>
      <c r="D87" s="123" t="s">
        <v>74</v>
      </c>
      <c r="E87" s="120">
        <v>126.4</v>
      </c>
    </row>
    <row r="88" spans="1:5" x14ac:dyDescent="0.2">
      <c r="A88" s="121">
        <v>43066</v>
      </c>
      <c r="B88" s="120" t="s">
        <v>69</v>
      </c>
      <c r="C88" s="120">
        <v>10394</v>
      </c>
      <c r="D88" s="123" t="s">
        <v>74</v>
      </c>
      <c r="E88" s="120">
        <v>121.396</v>
      </c>
    </row>
    <row r="89" spans="1:5" x14ac:dyDescent="0.2">
      <c r="A89" s="121">
        <v>43067</v>
      </c>
      <c r="B89" s="120" t="s">
        <v>69</v>
      </c>
      <c r="C89" s="120">
        <v>10394</v>
      </c>
      <c r="D89" s="123" t="s">
        <v>74</v>
      </c>
      <c r="E89" s="120">
        <v>122.333</v>
      </c>
    </row>
    <row r="90" spans="1:5" x14ac:dyDescent="0.2">
      <c r="A90" s="121">
        <v>43068</v>
      </c>
      <c r="B90" s="120" t="s">
        <v>69</v>
      </c>
      <c r="C90" s="120">
        <v>10394</v>
      </c>
      <c r="D90" s="123" t="s">
        <v>74</v>
      </c>
      <c r="E90" s="120">
        <v>122.111</v>
      </c>
    </row>
    <row r="91" spans="1:5" x14ac:dyDescent="0.2">
      <c r="A91" s="121">
        <v>43069</v>
      </c>
      <c r="B91" s="120" t="s">
        <v>69</v>
      </c>
      <c r="C91" s="120">
        <v>10394</v>
      </c>
      <c r="D91" s="123" t="s">
        <v>74</v>
      </c>
      <c r="E91" s="120">
        <v>135.45500000000001</v>
      </c>
    </row>
    <row r="92" spans="1:5" x14ac:dyDescent="0.2">
      <c r="A92" s="121">
        <v>43040</v>
      </c>
      <c r="B92" s="120" t="s">
        <v>69</v>
      </c>
      <c r="C92" s="120">
        <v>10394</v>
      </c>
      <c r="D92" s="120" t="s">
        <v>73</v>
      </c>
      <c r="E92" s="120">
        <v>1.3460000000000001</v>
      </c>
    </row>
    <row r="93" spans="1:5" x14ac:dyDescent="0.2">
      <c r="A93" s="121">
        <v>43041</v>
      </c>
      <c r="B93" s="120" t="s">
        <v>69</v>
      </c>
      <c r="C93" s="120">
        <v>10394</v>
      </c>
      <c r="D93" s="120" t="s">
        <v>73</v>
      </c>
      <c r="E93" s="120">
        <v>1.3380000000000003</v>
      </c>
    </row>
    <row r="94" spans="1:5" x14ac:dyDescent="0.2">
      <c r="A94" s="119">
        <v>43042</v>
      </c>
      <c r="B94" t="s">
        <v>69</v>
      </c>
      <c r="C94">
        <v>10394</v>
      </c>
      <c r="D94" t="s">
        <v>73</v>
      </c>
      <c r="E94">
        <v>1.236</v>
      </c>
    </row>
    <row r="95" spans="1:5" x14ac:dyDescent="0.2">
      <c r="A95" s="121">
        <v>43043</v>
      </c>
      <c r="B95" s="120" t="s">
        <v>69</v>
      </c>
      <c r="C95" s="120">
        <v>10394</v>
      </c>
      <c r="D95" s="120" t="s">
        <v>73</v>
      </c>
      <c r="E95" s="120">
        <v>1.2689999999999999</v>
      </c>
    </row>
    <row r="96" spans="1:5" x14ac:dyDescent="0.2">
      <c r="A96" s="121">
        <v>43044</v>
      </c>
      <c r="B96" s="120" t="s">
        <v>69</v>
      </c>
      <c r="C96" s="120">
        <v>10394</v>
      </c>
      <c r="D96" s="120" t="s">
        <v>73</v>
      </c>
      <c r="E96" s="120">
        <v>1.407</v>
      </c>
    </row>
    <row r="97" spans="1:5" x14ac:dyDescent="0.2">
      <c r="A97" s="119">
        <v>43045</v>
      </c>
      <c r="B97" t="s">
        <v>69</v>
      </c>
      <c r="C97">
        <v>10394</v>
      </c>
      <c r="D97" t="s">
        <v>73</v>
      </c>
      <c r="E97">
        <v>1.2390000000000001</v>
      </c>
    </row>
    <row r="98" spans="1:5" x14ac:dyDescent="0.2">
      <c r="A98" s="121">
        <v>43046</v>
      </c>
      <c r="B98" s="120" t="s">
        <v>69</v>
      </c>
      <c r="C98" s="120">
        <v>10394</v>
      </c>
      <c r="D98" s="120" t="s">
        <v>73</v>
      </c>
      <c r="E98" s="120">
        <v>1.2360000000000002</v>
      </c>
    </row>
    <row r="99" spans="1:5" x14ac:dyDescent="0.2">
      <c r="A99" s="121">
        <v>43047</v>
      </c>
      <c r="B99" s="120" t="s">
        <v>69</v>
      </c>
      <c r="C99" s="120">
        <v>10394</v>
      </c>
      <c r="D99" s="120" t="s">
        <v>73</v>
      </c>
      <c r="E99" s="120">
        <v>1.4430000000000003</v>
      </c>
    </row>
    <row r="100" spans="1:5" x14ac:dyDescent="0.2">
      <c r="A100" s="121">
        <v>43048</v>
      </c>
      <c r="B100" s="120" t="s">
        <v>69</v>
      </c>
      <c r="C100" s="120">
        <v>10394</v>
      </c>
      <c r="D100" s="120" t="s">
        <v>73</v>
      </c>
      <c r="E100" s="120">
        <v>1.399</v>
      </c>
    </row>
    <row r="101" spans="1:5" x14ac:dyDescent="0.2">
      <c r="A101" s="121">
        <v>43049</v>
      </c>
      <c r="B101" s="120" t="s">
        <v>69</v>
      </c>
      <c r="C101" s="120">
        <v>10394</v>
      </c>
      <c r="D101" s="120" t="s">
        <v>73</v>
      </c>
      <c r="E101" s="120">
        <v>1.6250000000000002</v>
      </c>
    </row>
    <row r="102" spans="1:5" x14ac:dyDescent="0.2">
      <c r="A102" s="121">
        <v>43050</v>
      </c>
      <c r="B102" s="120" t="s">
        <v>69</v>
      </c>
      <c r="C102" s="120">
        <v>10394</v>
      </c>
      <c r="D102" s="120" t="s">
        <v>73</v>
      </c>
      <c r="E102" s="120">
        <v>1.6100000000000003</v>
      </c>
    </row>
    <row r="103" spans="1:5" x14ac:dyDescent="0.2">
      <c r="A103" s="121">
        <v>43051</v>
      </c>
      <c r="B103" s="120" t="s">
        <v>69</v>
      </c>
      <c r="C103" s="120">
        <v>10394</v>
      </c>
      <c r="D103" s="120" t="s">
        <v>73</v>
      </c>
      <c r="E103" s="120">
        <v>1.6380000000000001</v>
      </c>
    </row>
    <row r="104" spans="1:5" x14ac:dyDescent="0.2">
      <c r="A104" s="121">
        <v>43052</v>
      </c>
      <c r="B104" s="120" t="s">
        <v>69</v>
      </c>
      <c r="C104" s="120">
        <v>10394</v>
      </c>
      <c r="D104" s="120" t="s">
        <v>73</v>
      </c>
      <c r="E104" s="120">
        <v>1.4960000000000002</v>
      </c>
    </row>
    <row r="105" spans="1:5" x14ac:dyDescent="0.2">
      <c r="A105" s="121">
        <v>43053</v>
      </c>
      <c r="B105" s="120" t="s">
        <v>69</v>
      </c>
      <c r="C105" s="120">
        <v>10394</v>
      </c>
      <c r="D105" s="120" t="s">
        <v>73</v>
      </c>
      <c r="E105" s="120">
        <v>1.5110000000000001</v>
      </c>
    </row>
    <row r="106" spans="1:5" x14ac:dyDescent="0.2">
      <c r="A106" s="121">
        <v>43054</v>
      </c>
      <c r="B106" s="120" t="s">
        <v>69</v>
      </c>
      <c r="C106" s="120">
        <v>10394</v>
      </c>
      <c r="D106" s="120" t="s">
        <v>73</v>
      </c>
      <c r="E106" s="120">
        <v>1.458</v>
      </c>
    </row>
    <row r="107" spans="1:5" x14ac:dyDescent="0.2">
      <c r="A107" s="121">
        <v>43055</v>
      </c>
      <c r="B107" s="120" t="s">
        <v>69</v>
      </c>
      <c r="C107" s="120">
        <v>10394</v>
      </c>
      <c r="D107" s="120" t="s">
        <v>73</v>
      </c>
      <c r="E107" s="120">
        <v>1.5140000000000002</v>
      </c>
    </row>
    <row r="108" spans="1:5" x14ac:dyDescent="0.2">
      <c r="A108" s="121">
        <v>43056</v>
      </c>
      <c r="B108" s="120" t="s">
        <v>69</v>
      </c>
      <c r="C108" s="120">
        <v>10394</v>
      </c>
      <c r="D108" s="120" t="s">
        <v>73</v>
      </c>
      <c r="E108" s="120">
        <v>1.4570000000000001</v>
      </c>
    </row>
    <row r="109" spans="1:5" x14ac:dyDescent="0.2">
      <c r="A109" s="121">
        <v>43057</v>
      </c>
      <c r="B109" s="120" t="s">
        <v>69</v>
      </c>
      <c r="C109" s="120">
        <v>10394</v>
      </c>
      <c r="D109" s="120" t="s">
        <v>73</v>
      </c>
      <c r="E109" s="120">
        <v>1.5250000000000004</v>
      </c>
    </row>
    <row r="110" spans="1:5" x14ac:dyDescent="0.2">
      <c r="A110" s="121">
        <v>43058</v>
      </c>
      <c r="B110" s="120" t="s">
        <v>69</v>
      </c>
      <c r="C110" s="120">
        <v>10394</v>
      </c>
      <c r="D110" s="120" t="s">
        <v>73</v>
      </c>
      <c r="E110" s="120">
        <v>1.4920000000000002</v>
      </c>
    </row>
    <row r="111" spans="1:5" x14ac:dyDescent="0.2">
      <c r="A111" s="121">
        <v>43059</v>
      </c>
      <c r="B111" s="120" t="s">
        <v>69</v>
      </c>
      <c r="C111" s="120">
        <v>10394</v>
      </c>
      <c r="D111" s="120" t="s">
        <v>73</v>
      </c>
      <c r="E111" s="120">
        <v>1.4720000000000002</v>
      </c>
    </row>
    <row r="112" spans="1:5" x14ac:dyDescent="0.2">
      <c r="A112" s="121">
        <v>43060</v>
      </c>
      <c r="B112" s="120" t="s">
        <v>69</v>
      </c>
      <c r="C112" s="120">
        <v>10394</v>
      </c>
      <c r="D112" s="120" t="s">
        <v>73</v>
      </c>
      <c r="E112" s="120">
        <v>1.4120000000000004</v>
      </c>
    </row>
    <row r="113" spans="1:5" x14ac:dyDescent="0.2">
      <c r="A113" s="121">
        <v>43061</v>
      </c>
      <c r="B113" s="120" t="s">
        <v>69</v>
      </c>
      <c r="C113" s="120">
        <v>10394</v>
      </c>
      <c r="D113" s="120" t="s">
        <v>73</v>
      </c>
      <c r="E113" s="120">
        <v>1.534</v>
      </c>
    </row>
    <row r="114" spans="1:5" x14ac:dyDescent="0.2">
      <c r="A114" s="121">
        <v>43062</v>
      </c>
      <c r="B114" s="120" t="s">
        <v>69</v>
      </c>
      <c r="C114" s="120">
        <v>10394</v>
      </c>
      <c r="D114" s="120" t="s">
        <v>73</v>
      </c>
      <c r="E114" s="120">
        <v>1.5880000000000001</v>
      </c>
    </row>
    <row r="115" spans="1:5" x14ac:dyDescent="0.2">
      <c r="A115" s="121">
        <v>43063</v>
      </c>
      <c r="B115" s="120" t="s">
        <v>69</v>
      </c>
      <c r="C115" s="120">
        <v>10394</v>
      </c>
      <c r="D115" s="120" t="s">
        <v>73</v>
      </c>
      <c r="E115" s="120">
        <v>1.5200000000000002</v>
      </c>
    </row>
    <row r="116" spans="1:5" x14ac:dyDescent="0.2">
      <c r="A116" s="121">
        <v>43064</v>
      </c>
      <c r="B116" s="120" t="s">
        <v>69</v>
      </c>
      <c r="C116" s="120">
        <v>10394</v>
      </c>
      <c r="D116" s="120" t="s">
        <v>73</v>
      </c>
      <c r="E116" s="120">
        <v>1.4790000000000001</v>
      </c>
    </row>
    <row r="117" spans="1:5" x14ac:dyDescent="0.2">
      <c r="A117" s="121">
        <v>43065</v>
      </c>
      <c r="B117" s="120" t="s">
        <v>69</v>
      </c>
      <c r="C117" s="120">
        <v>10394</v>
      </c>
      <c r="D117" s="120" t="s">
        <v>73</v>
      </c>
      <c r="E117" s="120">
        <v>1.4950000000000003</v>
      </c>
    </row>
    <row r="118" spans="1:5" x14ac:dyDescent="0.2">
      <c r="A118" s="121">
        <v>43066</v>
      </c>
      <c r="B118" s="120" t="s">
        <v>69</v>
      </c>
      <c r="C118" s="120">
        <v>10394</v>
      </c>
      <c r="D118" s="120" t="s">
        <v>73</v>
      </c>
      <c r="E118" s="120">
        <v>1.4400000000000002</v>
      </c>
    </row>
    <row r="119" spans="1:5" x14ac:dyDescent="0.2">
      <c r="A119" s="121">
        <v>43067</v>
      </c>
      <c r="B119" s="120" t="s">
        <v>69</v>
      </c>
      <c r="C119" s="120">
        <v>10394</v>
      </c>
      <c r="D119" s="120" t="s">
        <v>73</v>
      </c>
      <c r="E119" s="120">
        <v>1.4510000000000003</v>
      </c>
    </row>
    <row r="120" spans="1:5" x14ac:dyDescent="0.2">
      <c r="A120" s="121">
        <v>43068</v>
      </c>
      <c r="B120" s="120" t="s">
        <v>69</v>
      </c>
      <c r="C120" s="120">
        <v>10394</v>
      </c>
      <c r="D120" s="120" t="s">
        <v>73</v>
      </c>
      <c r="E120" s="120">
        <v>1.3940000000000001</v>
      </c>
    </row>
    <row r="121" spans="1:5" x14ac:dyDescent="0.2">
      <c r="A121" s="121">
        <v>43069</v>
      </c>
      <c r="B121" s="120" t="s">
        <v>69</v>
      </c>
      <c r="C121" s="120">
        <v>10394</v>
      </c>
      <c r="D121" s="120" t="s">
        <v>73</v>
      </c>
      <c r="E121" s="120">
        <v>1.5290000000000001</v>
      </c>
    </row>
    <row r="122" spans="1:5" x14ac:dyDescent="0.2">
      <c r="A122" s="121">
        <v>43040</v>
      </c>
      <c r="B122" s="120" t="s">
        <v>69</v>
      </c>
      <c r="C122" s="120">
        <v>10394</v>
      </c>
      <c r="D122" s="120" t="s">
        <v>72</v>
      </c>
      <c r="E122" s="120">
        <v>0.49299999999999988</v>
      </c>
    </row>
    <row r="123" spans="1:5" x14ac:dyDescent="0.2">
      <c r="A123" s="121">
        <v>43041</v>
      </c>
      <c r="B123" s="120" t="s">
        <v>69</v>
      </c>
      <c r="C123" s="120">
        <v>10394</v>
      </c>
      <c r="D123" s="120" t="s">
        <v>72</v>
      </c>
      <c r="E123" s="120">
        <v>0.49</v>
      </c>
    </row>
    <row r="124" spans="1:5" x14ac:dyDescent="0.2">
      <c r="A124" s="119">
        <v>43042</v>
      </c>
      <c r="B124" t="s">
        <v>69</v>
      </c>
      <c r="C124">
        <v>10394</v>
      </c>
      <c r="D124" t="s">
        <v>72</v>
      </c>
      <c r="E124">
        <v>0.40100000000000013</v>
      </c>
    </row>
    <row r="125" spans="1:5" x14ac:dyDescent="0.2">
      <c r="A125" s="121">
        <v>43043</v>
      </c>
      <c r="B125" s="120" t="s">
        <v>69</v>
      </c>
      <c r="C125" s="120">
        <v>10394</v>
      </c>
      <c r="D125" s="120" t="s">
        <v>72</v>
      </c>
      <c r="E125" s="120">
        <v>0.41300000000000003</v>
      </c>
    </row>
    <row r="126" spans="1:5" x14ac:dyDescent="0.2">
      <c r="A126" s="121">
        <v>43044</v>
      </c>
      <c r="B126" s="120" t="s">
        <v>69</v>
      </c>
      <c r="C126" s="120">
        <v>10394</v>
      </c>
      <c r="D126" s="120" t="s">
        <v>72</v>
      </c>
      <c r="E126" s="120">
        <v>0.45500000000000007</v>
      </c>
    </row>
    <row r="127" spans="1:5" x14ac:dyDescent="0.2">
      <c r="A127" s="121">
        <v>43045</v>
      </c>
      <c r="B127" s="120" t="s">
        <v>69</v>
      </c>
      <c r="C127" s="120">
        <v>10394</v>
      </c>
      <c r="D127" s="120" t="s">
        <v>72</v>
      </c>
      <c r="E127" s="120">
        <v>0.40300000000000002</v>
      </c>
    </row>
    <row r="128" spans="1:5" x14ac:dyDescent="0.2">
      <c r="A128" s="121">
        <v>43046</v>
      </c>
      <c r="B128" s="120" t="s">
        <v>69</v>
      </c>
      <c r="C128" s="120">
        <v>10394</v>
      </c>
      <c r="D128" s="120" t="s">
        <v>72</v>
      </c>
      <c r="E128" s="120">
        <v>0.40200000000000014</v>
      </c>
    </row>
    <row r="129" spans="1:5" x14ac:dyDescent="0.2">
      <c r="A129" s="121">
        <v>43047</v>
      </c>
      <c r="B129" s="120" t="s">
        <v>69</v>
      </c>
      <c r="C129" s="120">
        <v>10394</v>
      </c>
      <c r="D129" s="120" t="s">
        <v>72</v>
      </c>
      <c r="E129" s="120">
        <v>0.51300000000000001</v>
      </c>
    </row>
    <row r="130" spans="1:5" x14ac:dyDescent="0.2">
      <c r="A130" s="121">
        <v>43048</v>
      </c>
      <c r="B130" s="120" t="s">
        <v>69</v>
      </c>
      <c r="C130" s="120">
        <v>10394</v>
      </c>
      <c r="D130" s="120" t="s">
        <v>72</v>
      </c>
      <c r="E130" s="120">
        <v>0.502</v>
      </c>
    </row>
    <row r="131" spans="1:5" x14ac:dyDescent="0.2">
      <c r="A131" s="121">
        <v>43049</v>
      </c>
      <c r="B131" s="120" t="s">
        <v>69</v>
      </c>
      <c r="C131" s="120">
        <v>10394</v>
      </c>
      <c r="D131" s="120" t="s">
        <v>72</v>
      </c>
      <c r="E131" s="120">
        <v>0.5179999999999999</v>
      </c>
    </row>
    <row r="132" spans="1:5" x14ac:dyDescent="0.2">
      <c r="A132" s="121">
        <v>43050</v>
      </c>
      <c r="B132" s="120" t="s">
        <v>69</v>
      </c>
      <c r="C132" s="120">
        <v>10394</v>
      </c>
      <c r="D132" s="120" t="s">
        <v>72</v>
      </c>
      <c r="E132" s="120">
        <v>0.60699999999999998</v>
      </c>
    </row>
    <row r="133" spans="1:5" x14ac:dyDescent="0.2">
      <c r="A133" s="121">
        <v>43051</v>
      </c>
      <c r="B133" s="120" t="s">
        <v>69</v>
      </c>
      <c r="C133" s="120">
        <v>10394</v>
      </c>
      <c r="D133" s="120" t="s">
        <v>72</v>
      </c>
      <c r="E133" s="120">
        <v>0.52500000000000002</v>
      </c>
    </row>
    <row r="134" spans="1:5" x14ac:dyDescent="0.2">
      <c r="A134" s="121">
        <v>43052</v>
      </c>
      <c r="B134" s="120" t="s">
        <v>69</v>
      </c>
      <c r="C134" s="120">
        <v>10394</v>
      </c>
      <c r="D134" s="120" t="s">
        <v>72</v>
      </c>
      <c r="E134" s="120">
        <v>0.54699999999999993</v>
      </c>
    </row>
    <row r="135" spans="1:5" x14ac:dyDescent="0.2">
      <c r="A135" s="121">
        <v>43053</v>
      </c>
      <c r="B135" s="120" t="s">
        <v>69</v>
      </c>
      <c r="C135" s="120">
        <v>10394</v>
      </c>
      <c r="D135" s="120" t="s">
        <v>72</v>
      </c>
      <c r="E135" s="120">
        <v>0.55599999999999994</v>
      </c>
    </row>
    <row r="136" spans="1:5" x14ac:dyDescent="0.2">
      <c r="A136" s="121">
        <v>43054</v>
      </c>
      <c r="B136" s="120" t="s">
        <v>69</v>
      </c>
      <c r="C136" s="120">
        <v>10394</v>
      </c>
      <c r="D136" s="120" t="s">
        <v>72</v>
      </c>
      <c r="E136" s="120">
        <v>0.52300000000000013</v>
      </c>
    </row>
    <row r="137" spans="1:5" x14ac:dyDescent="0.2">
      <c r="A137" s="121">
        <v>43055</v>
      </c>
      <c r="B137" s="120" t="s">
        <v>69</v>
      </c>
      <c r="C137" s="120">
        <v>10394</v>
      </c>
      <c r="D137" s="120" t="s">
        <v>72</v>
      </c>
      <c r="E137" s="120">
        <v>0.50900000000000001</v>
      </c>
    </row>
    <row r="138" spans="1:5" x14ac:dyDescent="0.2">
      <c r="A138" s="121">
        <v>43056</v>
      </c>
      <c r="B138" s="120" t="s">
        <v>69</v>
      </c>
      <c r="C138" s="120">
        <v>10394</v>
      </c>
      <c r="D138" s="120" t="s">
        <v>72</v>
      </c>
      <c r="E138" s="120">
        <v>0.52199999999999991</v>
      </c>
    </row>
    <row r="139" spans="1:5" x14ac:dyDescent="0.2">
      <c r="A139" s="121">
        <v>43057</v>
      </c>
      <c r="B139" s="120" t="s">
        <v>69</v>
      </c>
      <c r="C139" s="120">
        <v>10394</v>
      </c>
      <c r="D139" s="120" t="s">
        <v>72</v>
      </c>
      <c r="E139" s="120">
        <v>0.57299999999999995</v>
      </c>
    </row>
    <row r="140" spans="1:5" x14ac:dyDescent="0.2">
      <c r="A140" s="121">
        <v>43058</v>
      </c>
      <c r="B140" s="120" t="s">
        <v>69</v>
      </c>
      <c r="C140" s="120">
        <v>10394</v>
      </c>
      <c r="D140" s="120" t="s">
        <v>72</v>
      </c>
      <c r="E140" s="120">
        <v>0.50299999999999989</v>
      </c>
    </row>
    <row r="141" spans="1:5" x14ac:dyDescent="0.2">
      <c r="A141" s="121">
        <v>43059</v>
      </c>
      <c r="B141" s="120" t="s">
        <v>69</v>
      </c>
      <c r="C141" s="120">
        <v>10394</v>
      </c>
      <c r="D141" s="120" t="s">
        <v>72</v>
      </c>
      <c r="E141" s="120">
        <v>0.52399999999999991</v>
      </c>
    </row>
    <row r="142" spans="1:5" x14ac:dyDescent="0.2">
      <c r="A142" s="121">
        <v>43060</v>
      </c>
      <c r="B142" s="120" t="s">
        <v>69</v>
      </c>
      <c r="C142" s="120">
        <v>10394</v>
      </c>
      <c r="D142" s="120" t="s">
        <v>72</v>
      </c>
      <c r="E142" s="120">
        <v>0.504</v>
      </c>
    </row>
    <row r="143" spans="1:5" x14ac:dyDescent="0.2">
      <c r="A143" s="121">
        <v>43061</v>
      </c>
      <c r="B143" s="120" t="s">
        <v>69</v>
      </c>
      <c r="C143" s="120">
        <v>10394</v>
      </c>
      <c r="D143" s="120" t="s">
        <v>72</v>
      </c>
      <c r="E143" s="120">
        <v>0.48199999999999998</v>
      </c>
    </row>
    <row r="144" spans="1:5" x14ac:dyDescent="0.2">
      <c r="A144" s="121">
        <v>43062</v>
      </c>
      <c r="B144" s="120" t="s">
        <v>69</v>
      </c>
      <c r="C144" s="120">
        <v>10394</v>
      </c>
      <c r="D144" s="120" t="s">
        <v>72</v>
      </c>
      <c r="E144" s="120">
        <v>0.58200000000000007</v>
      </c>
    </row>
    <row r="145" spans="1:5" x14ac:dyDescent="0.2">
      <c r="A145" s="121">
        <v>43063</v>
      </c>
      <c r="B145" s="120" t="s">
        <v>69</v>
      </c>
      <c r="C145" s="120">
        <v>10394</v>
      </c>
      <c r="D145" s="120" t="s">
        <v>72</v>
      </c>
      <c r="E145" s="120">
        <v>0.54100000000000004</v>
      </c>
    </row>
    <row r="146" spans="1:5" x14ac:dyDescent="0.2">
      <c r="A146" s="121">
        <v>43064</v>
      </c>
      <c r="B146" s="120" t="s">
        <v>69</v>
      </c>
      <c r="C146" s="120">
        <v>10394</v>
      </c>
      <c r="D146" s="120" t="s">
        <v>72</v>
      </c>
      <c r="E146" s="120">
        <v>0.52399999999999991</v>
      </c>
    </row>
    <row r="147" spans="1:5" x14ac:dyDescent="0.2">
      <c r="A147" s="121">
        <v>43065</v>
      </c>
      <c r="B147" s="120" t="s">
        <v>69</v>
      </c>
      <c r="C147" s="120">
        <v>10394</v>
      </c>
      <c r="D147" s="120" t="s">
        <v>72</v>
      </c>
      <c r="E147" s="120">
        <v>0.49699999999999989</v>
      </c>
    </row>
    <row r="148" spans="1:5" x14ac:dyDescent="0.2">
      <c r="A148" s="121">
        <v>43066</v>
      </c>
      <c r="B148" s="120" t="s">
        <v>69</v>
      </c>
      <c r="C148" s="120">
        <v>10394</v>
      </c>
      <c r="D148" s="120" t="s">
        <v>72</v>
      </c>
      <c r="E148" s="120">
        <v>0.50700000000000001</v>
      </c>
    </row>
    <row r="149" spans="1:5" x14ac:dyDescent="0.2">
      <c r="A149" s="121">
        <v>43067</v>
      </c>
      <c r="B149" s="120" t="s">
        <v>69</v>
      </c>
      <c r="C149" s="120">
        <v>10394</v>
      </c>
      <c r="D149" s="120" t="s">
        <v>72</v>
      </c>
      <c r="E149" s="120">
        <v>0.51300000000000012</v>
      </c>
    </row>
    <row r="150" spans="1:5" x14ac:dyDescent="0.2">
      <c r="A150" s="121">
        <v>43068</v>
      </c>
      <c r="B150" s="120" t="s">
        <v>69</v>
      </c>
      <c r="C150" s="120">
        <v>10394</v>
      </c>
      <c r="D150" s="120" t="s">
        <v>72</v>
      </c>
      <c r="E150" s="120">
        <v>0.49399999999999999</v>
      </c>
    </row>
    <row r="151" spans="1:5" x14ac:dyDescent="0.2">
      <c r="A151" s="121">
        <v>43069</v>
      </c>
      <c r="B151" s="120" t="s">
        <v>69</v>
      </c>
      <c r="C151" s="120">
        <v>10394</v>
      </c>
      <c r="D151" s="120" t="s">
        <v>72</v>
      </c>
      <c r="E151" s="120">
        <v>0.48100000000000009</v>
      </c>
    </row>
    <row r="152" spans="1:5" x14ac:dyDescent="0.2">
      <c r="A152" s="121">
        <v>43040</v>
      </c>
      <c r="B152" s="120" t="s">
        <v>69</v>
      </c>
      <c r="C152" s="120">
        <v>10394</v>
      </c>
      <c r="D152" s="120" t="s">
        <v>71</v>
      </c>
      <c r="E152" s="120">
        <v>38.498000000000005</v>
      </c>
    </row>
    <row r="153" spans="1:5" x14ac:dyDescent="0.2">
      <c r="A153" s="121">
        <v>43041</v>
      </c>
      <c r="B153" s="120" t="s">
        <v>69</v>
      </c>
      <c r="C153" s="120">
        <v>10394</v>
      </c>
      <c r="D153" s="120" t="s">
        <v>71</v>
      </c>
      <c r="E153" s="120">
        <v>38.346999999999994</v>
      </c>
    </row>
    <row r="154" spans="1:5" x14ac:dyDescent="0.2">
      <c r="A154" s="121">
        <v>43042</v>
      </c>
      <c r="B154" s="120" t="s">
        <v>69</v>
      </c>
      <c r="C154" s="120">
        <v>10394</v>
      </c>
      <c r="D154" s="120" t="s">
        <v>71</v>
      </c>
      <c r="E154" s="120">
        <v>36.668000000000006</v>
      </c>
    </row>
    <row r="155" spans="1:5" x14ac:dyDescent="0.2">
      <c r="A155" s="119">
        <v>43043</v>
      </c>
      <c r="B155" t="s">
        <v>69</v>
      </c>
      <c r="C155">
        <v>10394</v>
      </c>
      <c r="D155" t="s">
        <v>71</v>
      </c>
      <c r="E155">
        <v>36.802</v>
      </c>
    </row>
    <row r="156" spans="1:5" x14ac:dyDescent="0.2">
      <c r="A156" s="121">
        <v>43044</v>
      </c>
      <c r="B156" s="120" t="s">
        <v>69</v>
      </c>
      <c r="C156" s="120">
        <v>10394</v>
      </c>
      <c r="D156" s="120" t="s">
        <v>71</v>
      </c>
      <c r="E156" s="120">
        <v>38.281999999999996</v>
      </c>
    </row>
    <row r="157" spans="1:5" x14ac:dyDescent="0.2">
      <c r="A157" s="121">
        <v>43045</v>
      </c>
      <c r="B157" s="120" t="s">
        <v>69</v>
      </c>
      <c r="C157" s="120">
        <v>10394</v>
      </c>
      <c r="D157" s="120" t="s">
        <v>71</v>
      </c>
      <c r="E157" s="120">
        <v>34.756999999999991</v>
      </c>
    </row>
    <row r="158" spans="1:5" x14ac:dyDescent="0.2">
      <c r="A158" s="121">
        <v>43046</v>
      </c>
      <c r="B158" s="120" t="s">
        <v>69</v>
      </c>
      <c r="C158" s="120">
        <v>10394</v>
      </c>
      <c r="D158" s="120" t="s">
        <v>71</v>
      </c>
      <c r="E158" s="120">
        <v>35.681999999999995</v>
      </c>
    </row>
    <row r="159" spans="1:5" x14ac:dyDescent="0.2">
      <c r="A159" s="121">
        <v>43047</v>
      </c>
      <c r="B159" s="120" t="s">
        <v>69</v>
      </c>
      <c r="C159" s="120">
        <v>10394</v>
      </c>
      <c r="D159" s="120" t="s">
        <v>71</v>
      </c>
      <c r="E159" s="120">
        <v>37.024000000000008</v>
      </c>
    </row>
    <row r="160" spans="1:5" x14ac:dyDescent="0.2">
      <c r="A160" s="121">
        <v>43048</v>
      </c>
      <c r="B160" s="120" t="s">
        <v>69</v>
      </c>
      <c r="C160" s="120">
        <v>10394</v>
      </c>
      <c r="D160" s="120" t="s">
        <v>71</v>
      </c>
      <c r="E160" s="120">
        <v>36.616000000000007</v>
      </c>
    </row>
    <row r="161" spans="1:5" x14ac:dyDescent="0.2">
      <c r="A161" s="121">
        <v>43049</v>
      </c>
      <c r="B161" s="120" t="s">
        <v>69</v>
      </c>
      <c r="C161" s="120">
        <v>10394</v>
      </c>
      <c r="D161" s="120" t="s">
        <v>71</v>
      </c>
      <c r="E161" s="120">
        <v>39.835999999999999</v>
      </c>
    </row>
    <row r="162" spans="1:5" x14ac:dyDescent="0.2">
      <c r="A162" s="121">
        <v>43050</v>
      </c>
      <c r="B162" s="120" t="s">
        <v>69</v>
      </c>
      <c r="C162" s="120">
        <v>10394</v>
      </c>
      <c r="D162" s="120" t="s">
        <v>71</v>
      </c>
      <c r="E162" s="120">
        <v>39.241999999999997</v>
      </c>
    </row>
    <row r="163" spans="1:5" x14ac:dyDescent="0.2">
      <c r="A163" s="121">
        <v>43051</v>
      </c>
      <c r="B163" s="120" t="s">
        <v>69</v>
      </c>
      <c r="C163" s="120">
        <v>10394</v>
      </c>
      <c r="D163" s="120" t="s">
        <v>71</v>
      </c>
      <c r="E163" s="120">
        <v>40.135000000000005</v>
      </c>
    </row>
    <row r="164" spans="1:5" x14ac:dyDescent="0.2">
      <c r="A164" s="121">
        <v>43052</v>
      </c>
      <c r="B164" s="120" t="s">
        <v>69</v>
      </c>
      <c r="C164" s="120">
        <v>10394</v>
      </c>
      <c r="D164" s="120" t="s">
        <v>71</v>
      </c>
      <c r="E164" s="120">
        <v>38.499000000000002</v>
      </c>
    </row>
    <row r="165" spans="1:5" x14ac:dyDescent="0.2">
      <c r="A165" s="121">
        <v>43053</v>
      </c>
      <c r="B165" s="120" t="s">
        <v>69</v>
      </c>
      <c r="C165" s="120">
        <v>10394</v>
      </c>
      <c r="D165" s="120" t="s">
        <v>71</v>
      </c>
      <c r="E165" s="120">
        <v>38.853000000000002</v>
      </c>
    </row>
    <row r="166" spans="1:5" x14ac:dyDescent="0.2">
      <c r="A166" s="121">
        <v>43054</v>
      </c>
      <c r="B166" s="120" t="s">
        <v>69</v>
      </c>
      <c r="C166" s="120">
        <v>10394</v>
      </c>
      <c r="D166" s="120" t="s">
        <v>71</v>
      </c>
      <c r="E166" s="120">
        <v>36.655000000000008</v>
      </c>
    </row>
    <row r="167" spans="1:5" x14ac:dyDescent="0.2">
      <c r="A167" s="121">
        <v>43055</v>
      </c>
      <c r="B167" s="120" t="s">
        <v>69</v>
      </c>
      <c r="C167" s="120">
        <v>10394</v>
      </c>
      <c r="D167" s="120" t="s">
        <v>71</v>
      </c>
      <c r="E167" s="120">
        <v>38.713000000000001</v>
      </c>
    </row>
    <row r="168" spans="1:5" x14ac:dyDescent="0.2">
      <c r="A168" s="121">
        <v>43056</v>
      </c>
      <c r="B168" s="120" t="s">
        <v>69</v>
      </c>
      <c r="C168" s="120">
        <v>10394</v>
      </c>
      <c r="D168" s="120" t="s">
        <v>71</v>
      </c>
      <c r="E168" s="120">
        <v>37.682000000000002</v>
      </c>
    </row>
    <row r="169" spans="1:5" x14ac:dyDescent="0.2">
      <c r="A169" s="121">
        <v>43057</v>
      </c>
      <c r="B169" s="120" t="s">
        <v>69</v>
      </c>
      <c r="C169" s="120">
        <v>10394</v>
      </c>
      <c r="D169" s="120" t="s">
        <v>71</v>
      </c>
      <c r="E169" s="120">
        <v>38.94</v>
      </c>
    </row>
    <row r="170" spans="1:5" x14ac:dyDescent="0.2">
      <c r="A170" s="121">
        <v>43058</v>
      </c>
      <c r="B170" s="120" t="s">
        <v>69</v>
      </c>
      <c r="C170" s="120">
        <v>10394</v>
      </c>
      <c r="D170" s="120" t="s">
        <v>71</v>
      </c>
      <c r="E170" s="120">
        <v>39.329000000000008</v>
      </c>
    </row>
    <row r="171" spans="1:5" x14ac:dyDescent="0.2">
      <c r="A171" s="121">
        <v>43059</v>
      </c>
      <c r="B171" s="120" t="s">
        <v>69</v>
      </c>
      <c r="C171" s="120">
        <v>10394</v>
      </c>
      <c r="D171" s="120" t="s">
        <v>71</v>
      </c>
      <c r="E171" s="120">
        <v>38.564</v>
      </c>
    </row>
    <row r="172" spans="1:5" x14ac:dyDescent="0.2">
      <c r="A172" s="121">
        <v>43060</v>
      </c>
      <c r="B172" s="120" t="s">
        <v>69</v>
      </c>
      <c r="C172" s="120">
        <v>10394</v>
      </c>
      <c r="D172" s="120" t="s">
        <v>71</v>
      </c>
      <c r="E172" s="120">
        <v>37.586999999999996</v>
      </c>
    </row>
    <row r="173" spans="1:5" x14ac:dyDescent="0.2">
      <c r="A173" s="121">
        <v>43061</v>
      </c>
      <c r="B173" s="120" t="s">
        <v>69</v>
      </c>
      <c r="C173" s="120">
        <v>10394</v>
      </c>
      <c r="D173" s="120" t="s">
        <v>71</v>
      </c>
      <c r="E173" s="120">
        <v>39.711000000000006</v>
      </c>
    </row>
    <row r="174" spans="1:5" x14ac:dyDescent="0.2">
      <c r="A174" s="121">
        <v>43062</v>
      </c>
      <c r="B174" s="120" t="s">
        <v>69</v>
      </c>
      <c r="C174" s="120">
        <v>10394</v>
      </c>
      <c r="D174" s="120" t="s">
        <v>71</v>
      </c>
      <c r="E174" s="120">
        <v>39.263999999999996</v>
      </c>
    </row>
    <row r="175" spans="1:5" x14ac:dyDescent="0.2">
      <c r="A175" s="121">
        <v>43063</v>
      </c>
      <c r="B175" s="120" t="s">
        <v>69</v>
      </c>
      <c r="C175" s="120">
        <v>10394</v>
      </c>
      <c r="D175" s="120" t="s">
        <v>71</v>
      </c>
      <c r="E175" s="120">
        <v>38.671999999999997</v>
      </c>
    </row>
    <row r="176" spans="1:5" x14ac:dyDescent="0.2">
      <c r="A176" s="121">
        <v>43064</v>
      </c>
      <c r="B176" s="120" t="s">
        <v>69</v>
      </c>
      <c r="C176" s="120">
        <v>10394</v>
      </c>
      <c r="D176" s="120" t="s">
        <v>71</v>
      </c>
      <c r="E176" s="120">
        <v>38.347999999999999</v>
      </c>
    </row>
    <row r="177" spans="1:5" x14ac:dyDescent="0.2">
      <c r="A177" s="121">
        <v>43065</v>
      </c>
      <c r="B177" s="120" t="s">
        <v>69</v>
      </c>
      <c r="C177" s="120">
        <v>10394</v>
      </c>
      <c r="D177" s="120" t="s">
        <v>71</v>
      </c>
      <c r="E177" s="120">
        <v>39.635000000000005</v>
      </c>
    </row>
    <row r="178" spans="1:5" x14ac:dyDescent="0.2">
      <c r="A178" s="121">
        <v>43066</v>
      </c>
      <c r="B178" s="120" t="s">
        <v>69</v>
      </c>
      <c r="C178" s="120">
        <v>10394</v>
      </c>
      <c r="D178" s="120" t="s">
        <v>71</v>
      </c>
      <c r="E178" s="120">
        <v>36.619999999999997</v>
      </c>
    </row>
    <row r="179" spans="1:5" x14ac:dyDescent="0.2">
      <c r="A179" s="121">
        <v>43067</v>
      </c>
      <c r="B179" s="120" t="s">
        <v>69</v>
      </c>
      <c r="C179" s="120">
        <v>10394</v>
      </c>
      <c r="D179" s="120" t="s">
        <v>71</v>
      </c>
      <c r="E179" s="120">
        <v>36.838999999999999</v>
      </c>
    </row>
    <row r="180" spans="1:5" x14ac:dyDescent="0.2">
      <c r="A180" s="121">
        <v>43068</v>
      </c>
      <c r="B180" s="120" t="s">
        <v>69</v>
      </c>
      <c r="C180" s="120">
        <v>10394</v>
      </c>
      <c r="D180" s="120" t="s">
        <v>71</v>
      </c>
      <c r="E180" s="120">
        <v>37.369</v>
      </c>
    </row>
    <row r="181" spans="1:5" x14ac:dyDescent="0.2">
      <c r="A181" s="119">
        <v>43069</v>
      </c>
      <c r="B181" t="s">
        <v>69</v>
      </c>
      <c r="C181">
        <v>10394</v>
      </c>
      <c r="D181" t="s">
        <v>71</v>
      </c>
      <c r="E181">
        <v>40.532000000000004</v>
      </c>
    </row>
    <row r="182" spans="1:5" x14ac:dyDescent="0.2">
      <c r="A182" s="121">
        <v>43040</v>
      </c>
      <c r="B182" s="120" t="s">
        <v>69</v>
      </c>
      <c r="C182" s="120">
        <v>10394</v>
      </c>
      <c r="D182" s="120" t="s">
        <v>70</v>
      </c>
      <c r="E182" s="120">
        <v>0.71200000000000041</v>
      </c>
    </row>
    <row r="183" spans="1:5" x14ac:dyDescent="0.2">
      <c r="A183" s="121">
        <v>43041</v>
      </c>
      <c r="B183" s="120" t="s">
        <v>69</v>
      </c>
      <c r="C183" s="120">
        <v>10394</v>
      </c>
      <c r="D183" s="120" t="s">
        <v>70</v>
      </c>
      <c r="E183" s="120">
        <v>0.70900000000000041</v>
      </c>
    </row>
    <row r="184" spans="1:5" x14ac:dyDescent="0.2">
      <c r="A184" s="121">
        <v>43042</v>
      </c>
      <c r="B184" s="120" t="s">
        <v>69</v>
      </c>
      <c r="C184" s="120">
        <v>10394</v>
      </c>
      <c r="D184" s="120" t="s">
        <v>70</v>
      </c>
      <c r="E184" s="120">
        <v>0.69300000000000039</v>
      </c>
    </row>
    <row r="185" spans="1:5" x14ac:dyDescent="0.2">
      <c r="A185" s="121">
        <v>43043</v>
      </c>
      <c r="B185" s="120" t="s">
        <v>69</v>
      </c>
      <c r="C185" s="120">
        <v>10394</v>
      </c>
      <c r="D185" s="120" t="s">
        <v>70</v>
      </c>
      <c r="E185" s="120">
        <v>0.68800000000000039</v>
      </c>
    </row>
    <row r="186" spans="1:5" x14ac:dyDescent="0.2">
      <c r="A186" s="119">
        <v>43044</v>
      </c>
      <c r="B186" t="s">
        <v>69</v>
      </c>
      <c r="C186">
        <v>10394</v>
      </c>
      <c r="D186" t="s">
        <v>70</v>
      </c>
      <c r="E186">
        <v>0.74800000000000033</v>
      </c>
    </row>
    <row r="187" spans="1:5" x14ac:dyDescent="0.2">
      <c r="A187" s="121">
        <v>43045</v>
      </c>
      <c r="B187" s="120" t="s">
        <v>69</v>
      </c>
      <c r="C187" s="120">
        <v>10394</v>
      </c>
      <c r="D187" s="120" t="s">
        <v>70</v>
      </c>
      <c r="E187" s="120">
        <v>0.69000000000000039</v>
      </c>
    </row>
    <row r="188" spans="1:5" x14ac:dyDescent="0.2">
      <c r="A188" s="121">
        <v>43046</v>
      </c>
      <c r="B188" s="120" t="s">
        <v>69</v>
      </c>
      <c r="C188" s="120">
        <v>10394</v>
      </c>
      <c r="D188" s="120" t="s">
        <v>70</v>
      </c>
      <c r="E188" s="120">
        <v>0.71000000000000041</v>
      </c>
    </row>
    <row r="189" spans="1:5" x14ac:dyDescent="0.2">
      <c r="A189" s="121">
        <v>43047</v>
      </c>
      <c r="B189" s="120" t="s">
        <v>69</v>
      </c>
      <c r="C189" s="120">
        <v>10394</v>
      </c>
      <c r="D189" s="120" t="s">
        <v>70</v>
      </c>
      <c r="E189" s="120">
        <v>0.72100000000000042</v>
      </c>
    </row>
    <row r="190" spans="1:5" x14ac:dyDescent="0.2">
      <c r="A190" s="121">
        <v>43048</v>
      </c>
      <c r="B190" s="120" t="s">
        <v>69</v>
      </c>
      <c r="C190" s="120">
        <v>10394</v>
      </c>
      <c r="D190" s="120" t="s">
        <v>70</v>
      </c>
      <c r="E190" s="120">
        <v>0.71100000000000041</v>
      </c>
    </row>
    <row r="191" spans="1:5" x14ac:dyDescent="0.2">
      <c r="A191" s="119">
        <v>43049</v>
      </c>
      <c r="B191" t="s">
        <v>69</v>
      </c>
      <c r="C191">
        <v>10394</v>
      </c>
      <c r="D191" t="s">
        <v>70</v>
      </c>
      <c r="E191">
        <v>0.77500000000000047</v>
      </c>
    </row>
    <row r="192" spans="1:5" x14ac:dyDescent="0.2">
      <c r="A192" s="121">
        <v>43050</v>
      </c>
      <c r="B192" s="120" t="s">
        <v>69</v>
      </c>
      <c r="C192" s="120">
        <v>10394</v>
      </c>
      <c r="D192" s="120" t="s">
        <v>70</v>
      </c>
      <c r="E192" s="120">
        <v>0.77700000000000047</v>
      </c>
    </row>
    <row r="193" spans="1:5" x14ac:dyDescent="0.2">
      <c r="A193" s="121">
        <v>43051</v>
      </c>
      <c r="B193" s="120" t="s">
        <v>69</v>
      </c>
      <c r="C193" s="120">
        <v>10394</v>
      </c>
      <c r="D193" s="120" t="s">
        <v>70</v>
      </c>
      <c r="E193" s="120">
        <v>0.80100000000000038</v>
      </c>
    </row>
    <row r="194" spans="1:5" x14ac:dyDescent="0.2">
      <c r="A194" s="121">
        <v>43052</v>
      </c>
      <c r="B194" s="120" t="s">
        <v>69</v>
      </c>
      <c r="C194" s="120">
        <v>10394</v>
      </c>
      <c r="D194" s="120" t="s">
        <v>70</v>
      </c>
      <c r="E194" s="120">
        <v>0.76400000000000046</v>
      </c>
    </row>
    <row r="195" spans="1:5" x14ac:dyDescent="0.2">
      <c r="A195" s="121">
        <v>43053</v>
      </c>
      <c r="B195" s="120" t="s">
        <v>69</v>
      </c>
      <c r="C195" s="120">
        <v>10394</v>
      </c>
      <c r="D195" s="120" t="s">
        <v>70</v>
      </c>
      <c r="E195" s="120">
        <v>0.76800000000000046</v>
      </c>
    </row>
    <row r="196" spans="1:5" x14ac:dyDescent="0.2">
      <c r="A196" s="121">
        <v>43054</v>
      </c>
      <c r="B196" s="120" t="s">
        <v>69</v>
      </c>
      <c r="C196" s="120">
        <v>10394</v>
      </c>
      <c r="D196" s="120" t="s">
        <v>70</v>
      </c>
      <c r="E196" s="120">
        <v>0.6970000000000004</v>
      </c>
    </row>
    <row r="197" spans="1:5" x14ac:dyDescent="0.2">
      <c r="A197" s="121">
        <v>43055</v>
      </c>
      <c r="B197" s="120" t="s">
        <v>69</v>
      </c>
      <c r="C197" s="120">
        <v>10394</v>
      </c>
      <c r="D197" s="120" t="s">
        <v>70</v>
      </c>
      <c r="E197" s="120">
        <v>0.75000000000000044</v>
      </c>
    </row>
    <row r="198" spans="1:5" x14ac:dyDescent="0.2">
      <c r="A198" s="121">
        <v>43056</v>
      </c>
      <c r="B198" s="120" t="s">
        <v>69</v>
      </c>
      <c r="C198" s="120">
        <v>10394</v>
      </c>
      <c r="D198" s="120" t="s">
        <v>70</v>
      </c>
      <c r="E198" s="120">
        <v>0.71800000000000042</v>
      </c>
    </row>
    <row r="199" spans="1:5" x14ac:dyDescent="0.2">
      <c r="A199" s="121">
        <v>43057</v>
      </c>
      <c r="B199" s="120" t="s">
        <v>69</v>
      </c>
      <c r="C199" s="120">
        <v>10394</v>
      </c>
      <c r="D199" s="120" t="s">
        <v>70</v>
      </c>
      <c r="E199" s="120">
        <v>0.77000000000000046</v>
      </c>
    </row>
    <row r="200" spans="1:5" x14ac:dyDescent="0.2">
      <c r="A200" s="121">
        <v>43058</v>
      </c>
      <c r="B200" s="120" t="s">
        <v>69</v>
      </c>
      <c r="C200" s="120">
        <v>10394</v>
      </c>
      <c r="D200" s="120" t="s">
        <v>70</v>
      </c>
      <c r="E200" s="120">
        <v>0.76200000000000045</v>
      </c>
    </row>
    <row r="201" spans="1:5" x14ac:dyDescent="0.2">
      <c r="A201" s="121">
        <v>43059</v>
      </c>
      <c r="B201" s="120" t="s">
        <v>69</v>
      </c>
      <c r="C201" s="120">
        <v>10394</v>
      </c>
      <c r="D201" s="120" t="s">
        <v>70</v>
      </c>
      <c r="E201" s="120">
        <v>0.73500000000000043</v>
      </c>
    </row>
    <row r="202" spans="1:5" x14ac:dyDescent="0.2">
      <c r="A202" s="121">
        <v>43060</v>
      </c>
      <c r="B202" s="120" t="s">
        <v>69</v>
      </c>
      <c r="C202" s="120">
        <v>10394</v>
      </c>
      <c r="D202" s="120" t="s">
        <v>70</v>
      </c>
      <c r="E202" s="120">
        <v>0.71500000000000041</v>
      </c>
    </row>
    <row r="203" spans="1:5" x14ac:dyDescent="0.2">
      <c r="A203" s="121">
        <v>43061</v>
      </c>
      <c r="B203" s="120" t="s">
        <v>69</v>
      </c>
      <c r="C203" s="120">
        <v>10394</v>
      </c>
      <c r="D203" s="120" t="s">
        <v>70</v>
      </c>
      <c r="E203" s="120">
        <v>0.78100000000000047</v>
      </c>
    </row>
    <row r="204" spans="1:5" x14ac:dyDescent="0.2">
      <c r="A204" s="121">
        <v>43062</v>
      </c>
      <c r="B204" s="120" t="s">
        <v>69</v>
      </c>
      <c r="C204" s="120">
        <v>10394</v>
      </c>
      <c r="D204" s="120" t="s">
        <v>70</v>
      </c>
      <c r="E204" s="120">
        <v>0.75800000000000045</v>
      </c>
    </row>
    <row r="205" spans="1:5" x14ac:dyDescent="0.2">
      <c r="A205" s="119">
        <v>43063</v>
      </c>
      <c r="B205" t="s">
        <v>69</v>
      </c>
      <c r="C205">
        <v>10394</v>
      </c>
      <c r="D205" t="s">
        <v>70</v>
      </c>
      <c r="E205">
        <v>0.73500000000000043</v>
      </c>
    </row>
    <row r="206" spans="1:5" x14ac:dyDescent="0.2">
      <c r="A206" s="121">
        <v>43064</v>
      </c>
      <c r="B206" s="120" t="s">
        <v>69</v>
      </c>
      <c r="C206" s="120">
        <v>10394</v>
      </c>
      <c r="D206" s="120" t="s">
        <v>70</v>
      </c>
      <c r="E206" s="120">
        <v>0.73200000000000043</v>
      </c>
    </row>
    <row r="207" spans="1:5" x14ac:dyDescent="0.2">
      <c r="A207" s="121">
        <v>43065</v>
      </c>
      <c r="B207" s="120" t="s">
        <v>69</v>
      </c>
      <c r="C207" s="120">
        <v>10394</v>
      </c>
      <c r="D207" s="120" t="s">
        <v>70</v>
      </c>
      <c r="E207" s="120">
        <v>0.76900000000000046</v>
      </c>
    </row>
    <row r="208" spans="1:5" x14ac:dyDescent="0.2">
      <c r="A208" s="121">
        <v>43066</v>
      </c>
      <c r="B208" s="120" t="s">
        <v>69</v>
      </c>
      <c r="C208" s="120">
        <v>10394</v>
      </c>
      <c r="D208" s="120" t="s">
        <v>70</v>
      </c>
      <c r="E208" s="120">
        <v>0.6960000000000004</v>
      </c>
    </row>
    <row r="209" spans="1:5" x14ac:dyDescent="0.2">
      <c r="A209" s="121">
        <v>43067</v>
      </c>
      <c r="B209" s="120" t="s">
        <v>69</v>
      </c>
      <c r="C209" s="120">
        <v>10394</v>
      </c>
      <c r="D209" s="120" t="s">
        <v>70</v>
      </c>
      <c r="E209" s="120">
        <v>0.7010000000000004</v>
      </c>
    </row>
    <row r="210" spans="1:5" x14ac:dyDescent="0.2">
      <c r="A210" s="121">
        <v>43068</v>
      </c>
      <c r="B210" s="120" t="s">
        <v>69</v>
      </c>
      <c r="C210" s="120">
        <v>10394</v>
      </c>
      <c r="D210" s="120" t="s">
        <v>70</v>
      </c>
      <c r="E210" s="120">
        <v>0.70800000000000041</v>
      </c>
    </row>
    <row r="211" spans="1:5" x14ac:dyDescent="0.2">
      <c r="A211" s="121">
        <v>43069</v>
      </c>
      <c r="B211" s="120" t="s">
        <v>69</v>
      </c>
      <c r="C211" s="120">
        <v>10394</v>
      </c>
      <c r="D211" s="120" t="s">
        <v>70</v>
      </c>
      <c r="E211" s="120">
        <v>0.77800000000000047</v>
      </c>
    </row>
    <row r="212" spans="1:5" x14ac:dyDescent="0.2">
      <c r="A212" s="121">
        <v>43040</v>
      </c>
      <c r="B212" s="120" t="s">
        <v>69</v>
      </c>
      <c r="C212" s="120">
        <v>10394</v>
      </c>
      <c r="D212" s="120" t="s">
        <v>68</v>
      </c>
      <c r="E212" s="120">
        <v>7.3999999999999996E-2</v>
      </c>
    </row>
    <row r="213" spans="1:5" x14ac:dyDescent="0.2">
      <c r="A213" s="121">
        <v>43041</v>
      </c>
      <c r="B213" s="120" t="s">
        <v>69</v>
      </c>
      <c r="C213" s="120">
        <v>10394</v>
      </c>
      <c r="D213" s="120" t="s">
        <v>68</v>
      </c>
      <c r="E213" s="120">
        <v>7.2999999999999995E-2</v>
      </c>
    </row>
    <row r="214" spans="1:5" x14ac:dyDescent="0.2">
      <c r="A214" s="121">
        <v>43042</v>
      </c>
      <c r="B214" s="120" t="s">
        <v>69</v>
      </c>
      <c r="C214" s="120">
        <v>10394</v>
      </c>
      <c r="D214" s="120" t="s">
        <v>68</v>
      </c>
      <c r="E214" s="120">
        <v>5.4000000000000006E-2</v>
      </c>
    </row>
    <row r="215" spans="1:5" x14ac:dyDescent="0.2">
      <c r="A215" s="121">
        <v>43043</v>
      </c>
      <c r="B215" s="120" t="s">
        <v>69</v>
      </c>
      <c r="C215" s="120">
        <v>10394</v>
      </c>
      <c r="D215" s="120" t="s">
        <v>68</v>
      </c>
      <c r="E215" s="120">
        <v>5.6999999999999995E-2</v>
      </c>
    </row>
    <row r="216" spans="1:5" x14ac:dyDescent="0.2">
      <c r="A216" s="121">
        <v>43044</v>
      </c>
      <c r="B216" s="120" t="s">
        <v>69</v>
      </c>
      <c r="C216" s="120">
        <v>10394</v>
      </c>
      <c r="D216" s="120" t="s">
        <v>68</v>
      </c>
      <c r="E216" s="120">
        <v>6.2000000000000013E-2</v>
      </c>
    </row>
    <row r="217" spans="1:5" x14ac:dyDescent="0.2">
      <c r="A217" s="121">
        <v>43045</v>
      </c>
      <c r="B217" s="120" t="s">
        <v>69</v>
      </c>
      <c r="C217" s="120">
        <v>10394</v>
      </c>
      <c r="D217" s="120" t="s">
        <v>68</v>
      </c>
      <c r="E217" s="120">
        <v>5.5000000000000007E-2</v>
      </c>
    </row>
    <row r="218" spans="1:5" x14ac:dyDescent="0.2">
      <c r="A218" s="121">
        <v>43046</v>
      </c>
      <c r="B218" s="120" t="s">
        <v>69</v>
      </c>
      <c r="C218" s="120">
        <v>10394</v>
      </c>
      <c r="D218" s="120" t="s">
        <v>68</v>
      </c>
      <c r="E218" s="120">
        <v>5.5000000000000007E-2</v>
      </c>
    </row>
    <row r="219" spans="1:5" x14ac:dyDescent="0.2">
      <c r="A219" s="121">
        <v>43047</v>
      </c>
      <c r="B219" s="120" t="s">
        <v>69</v>
      </c>
      <c r="C219" s="120">
        <v>10394</v>
      </c>
      <c r="D219" s="120" t="s">
        <v>68</v>
      </c>
      <c r="E219" s="120">
        <v>7.7000000000000013E-2</v>
      </c>
    </row>
    <row r="220" spans="1:5" x14ac:dyDescent="0.2">
      <c r="A220" s="121">
        <v>43048</v>
      </c>
      <c r="B220" s="120" t="s">
        <v>69</v>
      </c>
      <c r="C220" s="120">
        <v>10394</v>
      </c>
      <c r="D220" s="120" t="s">
        <v>68</v>
      </c>
      <c r="E220" s="120">
        <v>7.4999999999999997E-2</v>
      </c>
    </row>
    <row r="221" spans="1:5" x14ac:dyDescent="0.2">
      <c r="A221" s="121">
        <v>43049</v>
      </c>
      <c r="B221" s="120" t="s">
        <v>69</v>
      </c>
      <c r="C221" s="120">
        <v>10394</v>
      </c>
      <c r="D221" s="120" t="s">
        <v>68</v>
      </c>
      <c r="E221" s="120">
        <v>9.8000000000000032E-2</v>
      </c>
    </row>
    <row r="222" spans="1:5" x14ac:dyDescent="0.2">
      <c r="A222" s="121">
        <v>43050</v>
      </c>
      <c r="B222" s="120" t="s">
        <v>69</v>
      </c>
      <c r="C222" s="120">
        <v>10394</v>
      </c>
      <c r="D222" s="120" t="s">
        <v>68</v>
      </c>
      <c r="E222" s="120">
        <v>0.11900000000000002</v>
      </c>
    </row>
    <row r="223" spans="1:5" x14ac:dyDescent="0.2">
      <c r="A223" s="121">
        <v>43051</v>
      </c>
      <c r="B223" s="120" t="s">
        <v>69</v>
      </c>
      <c r="C223" s="120">
        <v>10394</v>
      </c>
      <c r="D223" s="120" t="s">
        <v>68</v>
      </c>
      <c r="E223" s="120">
        <v>9.9000000000000032E-2</v>
      </c>
    </row>
    <row r="224" spans="1:5" x14ac:dyDescent="0.2">
      <c r="A224" s="121">
        <v>43052</v>
      </c>
      <c r="B224" s="120" t="s">
        <v>69</v>
      </c>
      <c r="C224" s="120">
        <v>10394</v>
      </c>
      <c r="D224" s="120" t="s">
        <v>68</v>
      </c>
      <c r="E224" s="120">
        <v>9.7000000000000031E-2</v>
      </c>
    </row>
    <row r="225" spans="1:5" x14ac:dyDescent="0.2">
      <c r="A225" s="121">
        <v>43053</v>
      </c>
      <c r="B225" s="120" t="s">
        <v>69</v>
      </c>
      <c r="C225" s="120">
        <v>10394</v>
      </c>
      <c r="D225" s="120" t="s">
        <v>68</v>
      </c>
      <c r="E225" s="120">
        <v>9.8000000000000045E-2</v>
      </c>
    </row>
    <row r="226" spans="1:5" x14ac:dyDescent="0.2">
      <c r="A226" s="121">
        <v>43054</v>
      </c>
      <c r="B226" s="120" t="s">
        <v>69</v>
      </c>
      <c r="C226" s="120">
        <v>10394</v>
      </c>
      <c r="D226" s="120" t="s">
        <v>68</v>
      </c>
      <c r="E226" s="120">
        <v>8.0000000000000016E-2</v>
      </c>
    </row>
    <row r="227" spans="1:5" x14ac:dyDescent="0.2">
      <c r="A227" s="121">
        <v>43055</v>
      </c>
      <c r="B227" s="120" t="s">
        <v>69</v>
      </c>
      <c r="C227" s="120">
        <v>10394</v>
      </c>
      <c r="D227" s="120" t="s">
        <v>68</v>
      </c>
      <c r="E227" s="120">
        <v>8.4000000000000019E-2</v>
      </c>
    </row>
    <row r="228" spans="1:5" x14ac:dyDescent="0.2">
      <c r="A228" s="121">
        <v>43056</v>
      </c>
      <c r="B228" s="120" t="s">
        <v>69</v>
      </c>
      <c r="C228" s="120">
        <v>10394</v>
      </c>
      <c r="D228" s="120" t="s">
        <v>68</v>
      </c>
      <c r="E228" s="120">
        <v>8.1000000000000016E-2</v>
      </c>
    </row>
    <row r="229" spans="1:5" x14ac:dyDescent="0.2">
      <c r="A229" s="121">
        <v>43057</v>
      </c>
      <c r="B229" s="120" t="s">
        <v>69</v>
      </c>
      <c r="C229" s="120">
        <v>10394</v>
      </c>
      <c r="D229" s="120" t="s">
        <v>68</v>
      </c>
      <c r="E229" s="120">
        <v>0.10200000000000004</v>
      </c>
    </row>
    <row r="230" spans="1:5" x14ac:dyDescent="0.2">
      <c r="A230" s="121">
        <v>43058</v>
      </c>
      <c r="B230" s="120" t="s">
        <v>69</v>
      </c>
      <c r="C230" s="120">
        <v>10394</v>
      </c>
      <c r="D230" s="120" t="s">
        <v>68</v>
      </c>
      <c r="E230" s="120">
        <v>8.2000000000000017E-2</v>
      </c>
    </row>
    <row r="231" spans="1:5" x14ac:dyDescent="0.2">
      <c r="A231" s="121">
        <v>43059</v>
      </c>
      <c r="B231" s="120" t="s">
        <v>69</v>
      </c>
      <c r="C231" s="120">
        <v>10394</v>
      </c>
      <c r="D231" s="120" t="s">
        <v>68</v>
      </c>
      <c r="E231" s="120">
        <v>8.1000000000000016E-2</v>
      </c>
    </row>
    <row r="232" spans="1:5" x14ac:dyDescent="0.2">
      <c r="A232" s="121">
        <v>43060</v>
      </c>
      <c r="B232" s="120" t="s">
        <v>69</v>
      </c>
      <c r="C232" s="120">
        <v>10394</v>
      </c>
      <c r="D232" s="120" t="s">
        <v>68</v>
      </c>
      <c r="E232" s="120">
        <v>7.6999999999999999E-2</v>
      </c>
    </row>
    <row r="233" spans="1:5" x14ac:dyDescent="0.2">
      <c r="A233" s="121">
        <v>43061</v>
      </c>
      <c r="B233" s="120" t="s">
        <v>69</v>
      </c>
      <c r="C233" s="120">
        <v>10394</v>
      </c>
      <c r="D233" s="120" t="s">
        <v>68</v>
      </c>
      <c r="E233" s="120">
        <v>0.10400000000000004</v>
      </c>
    </row>
    <row r="234" spans="1:5" x14ac:dyDescent="0.2">
      <c r="A234" s="121">
        <v>43062</v>
      </c>
      <c r="B234" s="120" t="s">
        <v>69</v>
      </c>
      <c r="C234" s="120">
        <v>10394</v>
      </c>
      <c r="D234" s="120" t="s">
        <v>68</v>
      </c>
      <c r="E234" s="120">
        <v>0.12099999999999997</v>
      </c>
    </row>
    <row r="235" spans="1:5" x14ac:dyDescent="0.2">
      <c r="A235" s="119">
        <v>43063</v>
      </c>
      <c r="B235" t="s">
        <v>69</v>
      </c>
      <c r="C235">
        <v>10394</v>
      </c>
      <c r="D235" t="s">
        <v>68</v>
      </c>
      <c r="E235">
        <v>9.4000000000000028E-2</v>
      </c>
    </row>
    <row r="236" spans="1:5" x14ac:dyDescent="0.2">
      <c r="A236" s="121">
        <v>43064</v>
      </c>
      <c r="B236" s="120" t="s">
        <v>69</v>
      </c>
      <c r="C236" s="120">
        <v>10394</v>
      </c>
      <c r="D236" s="120" t="s">
        <v>68</v>
      </c>
      <c r="E236" s="120">
        <v>9.0000000000000024E-2</v>
      </c>
    </row>
    <row r="237" spans="1:5" x14ac:dyDescent="0.2">
      <c r="A237" s="121">
        <v>43065</v>
      </c>
      <c r="B237" s="120" t="s">
        <v>69</v>
      </c>
      <c r="C237" s="120">
        <v>10394</v>
      </c>
      <c r="D237" s="120" t="s">
        <v>68</v>
      </c>
      <c r="E237" s="120">
        <v>9.4000000000000028E-2</v>
      </c>
    </row>
    <row r="238" spans="1:5" x14ac:dyDescent="0.2">
      <c r="A238" s="121">
        <v>43066</v>
      </c>
      <c r="B238" s="120" t="s">
        <v>69</v>
      </c>
      <c r="C238" s="120">
        <v>10394</v>
      </c>
      <c r="D238" s="120" t="s">
        <v>68</v>
      </c>
      <c r="E238" s="120">
        <v>8.9000000000000024E-2</v>
      </c>
    </row>
    <row r="239" spans="1:5" x14ac:dyDescent="0.2">
      <c r="A239" s="121">
        <v>43067</v>
      </c>
      <c r="B239" s="120" t="s">
        <v>69</v>
      </c>
      <c r="C239" s="120">
        <v>10394</v>
      </c>
      <c r="D239" s="120" t="s">
        <v>68</v>
      </c>
      <c r="E239" s="120">
        <v>8.9000000000000024E-2</v>
      </c>
    </row>
    <row r="240" spans="1:5" x14ac:dyDescent="0.2">
      <c r="A240" s="121">
        <v>43068</v>
      </c>
      <c r="B240" s="120" t="s">
        <v>69</v>
      </c>
      <c r="C240" s="120">
        <v>10394</v>
      </c>
      <c r="D240" s="120" t="s">
        <v>68</v>
      </c>
      <c r="E240" s="120">
        <v>8.6000000000000021E-2</v>
      </c>
    </row>
    <row r="241" spans="1:5" x14ac:dyDescent="0.2">
      <c r="A241" s="121">
        <v>43069</v>
      </c>
      <c r="B241" s="120" t="s">
        <v>69</v>
      </c>
      <c r="C241" s="120">
        <v>10394</v>
      </c>
      <c r="D241" s="120" t="s">
        <v>68</v>
      </c>
      <c r="E241" s="120">
        <v>0.10300000000000004</v>
      </c>
    </row>
    <row r="252" spans="1:5" x14ac:dyDescent="0.2">
      <c r="A252" s="121"/>
      <c r="B252" s="120"/>
      <c r="C252" s="120"/>
      <c r="D252" s="120"/>
      <c r="E252" s="120"/>
    </row>
    <row r="253" spans="1:5" x14ac:dyDescent="0.2">
      <c r="A253" s="121"/>
      <c r="B253" s="120"/>
      <c r="C253" s="120"/>
      <c r="D253" s="120"/>
      <c r="E253" s="120"/>
    </row>
    <row r="254" spans="1:5" x14ac:dyDescent="0.2">
      <c r="A254" s="121"/>
      <c r="B254" s="120"/>
      <c r="C254" s="120"/>
      <c r="D254" s="120"/>
      <c r="E254" s="120"/>
    </row>
    <row r="255" spans="1:5" x14ac:dyDescent="0.2">
      <c r="A255" s="121"/>
      <c r="B255" s="120"/>
      <c r="C255" s="120"/>
      <c r="D255" s="120"/>
      <c r="E255" s="120"/>
    </row>
    <row r="256" spans="1:5" x14ac:dyDescent="0.2">
      <c r="A256" s="121"/>
      <c r="B256" s="120"/>
      <c r="C256" s="120"/>
      <c r="D256" s="120"/>
      <c r="E256" s="120"/>
    </row>
    <row r="257" spans="1:5" x14ac:dyDescent="0.2">
      <c r="A257" s="121"/>
      <c r="B257" s="120"/>
      <c r="C257" s="120"/>
      <c r="D257" s="120"/>
      <c r="E257" s="120"/>
    </row>
    <row r="258" spans="1:5" x14ac:dyDescent="0.2">
      <c r="A258" s="121"/>
      <c r="B258" s="120"/>
      <c r="C258" s="120"/>
      <c r="D258" s="120"/>
      <c r="E258" s="120"/>
    </row>
    <row r="259" spans="1:5" x14ac:dyDescent="0.2">
      <c r="A259" s="121"/>
      <c r="B259" s="120"/>
      <c r="C259" s="120"/>
      <c r="D259" s="120"/>
      <c r="E259" s="120"/>
    </row>
    <row r="260" spans="1:5" x14ac:dyDescent="0.2">
      <c r="A260" s="121"/>
      <c r="B260" s="120"/>
      <c r="C260" s="120"/>
      <c r="D260" s="120"/>
      <c r="E260" s="120"/>
    </row>
    <row r="261" spans="1:5" x14ac:dyDescent="0.2">
      <c r="A261" s="121"/>
      <c r="B261" s="120"/>
      <c r="C261" s="120"/>
      <c r="D261" s="120"/>
      <c r="E261" s="120"/>
    </row>
    <row r="262" spans="1:5" x14ac:dyDescent="0.2">
      <c r="A262" s="121"/>
      <c r="B262" s="120"/>
      <c r="C262" s="120"/>
      <c r="D262" s="120"/>
      <c r="E262" s="120"/>
    </row>
    <row r="263" spans="1:5" x14ac:dyDescent="0.2">
      <c r="A263" s="121"/>
      <c r="B263" s="120"/>
      <c r="C263" s="120"/>
      <c r="D263" s="120"/>
      <c r="E263" s="120"/>
    </row>
    <row r="264" spans="1:5" x14ac:dyDescent="0.2">
      <c r="A264" s="121"/>
      <c r="B264" s="120"/>
      <c r="C264" s="120"/>
      <c r="D264" s="120"/>
      <c r="E264" s="120"/>
    </row>
    <row r="265" spans="1:5" x14ac:dyDescent="0.2">
      <c r="A265" s="121"/>
      <c r="B265" s="120"/>
      <c r="C265" s="120"/>
      <c r="D265" s="120"/>
      <c r="E265" s="120"/>
    </row>
    <row r="266" spans="1:5" x14ac:dyDescent="0.2">
      <c r="A266" s="121"/>
      <c r="B266" s="120"/>
      <c r="C266" s="120"/>
      <c r="D266" s="120"/>
      <c r="E266" s="120"/>
    </row>
    <row r="267" spans="1:5" x14ac:dyDescent="0.2">
      <c r="A267" s="121"/>
      <c r="B267" s="120"/>
      <c r="C267" s="120"/>
      <c r="D267" s="120"/>
      <c r="E267" s="120"/>
    </row>
    <row r="268" spans="1:5" x14ac:dyDescent="0.2">
      <c r="A268" s="121"/>
      <c r="B268" s="120"/>
      <c r="C268" s="120"/>
      <c r="D268" s="120"/>
      <c r="E268" s="120"/>
    </row>
    <row r="269" spans="1:5" x14ac:dyDescent="0.2">
      <c r="A269" s="121"/>
      <c r="B269" s="120"/>
      <c r="C269" s="120"/>
      <c r="D269" s="120"/>
      <c r="E269" s="120"/>
    </row>
    <row r="270" spans="1:5" x14ac:dyDescent="0.2">
      <c r="A270" s="121"/>
      <c r="B270" s="120"/>
      <c r="C270" s="120"/>
      <c r="D270" s="120"/>
      <c r="E270" s="120"/>
    </row>
    <row r="271" spans="1:5" x14ac:dyDescent="0.2">
      <c r="A271" s="121"/>
      <c r="B271" s="120"/>
      <c r="C271" s="120"/>
      <c r="D271" s="120"/>
      <c r="E271" s="120"/>
    </row>
    <row r="272" spans="1:5" x14ac:dyDescent="0.2">
      <c r="A272" s="121"/>
      <c r="B272" s="120"/>
      <c r="C272" s="120"/>
      <c r="D272" s="120"/>
      <c r="E272" s="120"/>
    </row>
    <row r="273" spans="1:5" x14ac:dyDescent="0.2">
      <c r="A273" s="121"/>
      <c r="B273" s="120"/>
      <c r="C273" s="120"/>
      <c r="D273" s="120"/>
      <c r="E273" s="120"/>
    </row>
    <row r="274" spans="1:5" x14ac:dyDescent="0.2">
      <c r="A274" s="121"/>
      <c r="B274" s="120"/>
      <c r="C274" s="120"/>
      <c r="D274" s="120"/>
      <c r="E274" s="120"/>
    </row>
    <row r="275" spans="1:5" x14ac:dyDescent="0.2">
      <c r="A275" s="121"/>
      <c r="B275" s="120"/>
      <c r="C275" s="120"/>
      <c r="D275" s="120"/>
      <c r="E275" s="120"/>
    </row>
    <row r="276" spans="1:5" x14ac:dyDescent="0.2">
      <c r="A276" s="121"/>
      <c r="B276" s="120"/>
      <c r="C276" s="120"/>
      <c r="D276" s="120"/>
      <c r="E276" s="120"/>
    </row>
    <row r="277" spans="1:5" x14ac:dyDescent="0.2">
      <c r="A277" s="121"/>
      <c r="B277" s="120"/>
      <c r="C277" s="120"/>
      <c r="D277" s="120"/>
      <c r="E277" s="120"/>
    </row>
    <row r="278" spans="1:5" x14ac:dyDescent="0.2">
      <c r="A278" s="121"/>
      <c r="B278" s="120"/>
      <c r="C278" s="120"/>
      <c r="D278" s="120"/>
      <c r="E278" s="120"/>
    </row>
    <row r="279" spans="1:5" x14ac:dyDescent="0.2">
      <c r="A279" s="121"/>
      <c r="B279" s="120"/>
      <c r="C279" s="120"/>
      <c r="D279" s="120"/>
      <c r="E279" s="120"/>
    </row>
    <row r="280" spans="1:5" x14ac:dyDescent="0.2">
      <c r="A280" s="121"/>
      <c r="B280" s="120"/>
      <c r="C280" s="120"/>
      <c r="D280" s="120"/>
      <c r="E280" s="120"/>
    </row>
    <row r="438" spans="1:5" x14ac:dyDescent="0.2">
      <c r="A438" s="121"/>
      <c r="B438" s="120"/>
      <c r="C438" s="120"/>
      <c r="D438" s="120"/>
      <c r="E438" s="120"/>
    </row>
    <row r="439" spans="1:5" x14ac:dyDescent="0.2">
      <c r="A439" s="121"/>
      <c r="B439" s="120"/>
      <c r="C439" s="120"/>
      <c r="D439" s="120"/>
      <c r="E439" s="120"/>
    </row>
    <row r="440" spans="1:5" x14ac:dyDescent="0.2">
      <c r="A440" s="121"/>
      <c r="B440" s="120"/>
      <c r="C440" s="120"/>
      <c r="D440" s="120"/>
      <c r="E440" s="120"/>
    </row>
    <row r="441" spans="1:5" x14ac:dyDescent="0.2">
      <c r="A441" s="121"/>
      <c r="B441" s="120"/>
      <c r="C441" s="120"/>
      <c r="D441" s="120"/>
      <c r="E441" s="120"/>
    </row>
    <row r="442" spans="1:5" x14ac:dyDescent="0.2">
      <c r="A442" s="121"/>
      <c r="B442" s="120"/>
      <c r="C442" s="120"/>
      <c r="D442" s="120"/>
      <c r="E442" s="120"/>
    </row>
    <row r="443" spans="1:5" x14ac:dyDescent="0.2">
      <c r="A443" s="121"/>
      <c r="B443" s="120"/>
      <c r="C443" s="120"/>
      <c r="D443" s="120"/>
      <c r="E443" s="120"/>
    </row>
    <row r="444" spans="1:5" x14ac:dyDescent="0.2">
      <c r="A444" s="121"/>
      <c r="B444" s="120"/>
      <c r="C444" s="120"/>
      <c r="D444" s="120"/>
      <c r="E444" s="120"/>
    </row>
    <row r="445" spans="1:5" x14ac:dyDescent="0.2">
      <c r="A445" s="121"/>
      <c r="B445" s="120"/>
      <c r="C445" s="120"/>
      <c r="D445" s="120"/>
      <c r="E445" s="120"/>
    </row>
    <row r="446" spans="1:5" x14ac:dyDescent="0.2">
      <c r="A446" s="121"/>
      <c r="B446" s="120"/>
      <c r="C446" s="120"/>
      <c r="D446" s="120"/>
      <c r="E446" s="120"/>
    </row>
    <row r="447" spans="1:5" x14ac:dyDescent="0.2">
      <c r="A447" s="121"/>
      <c r="B447" s="120"/>
      <c r="C447" s="120"/>
      <c r="D447" s="120"/>
      <c r="E447" s="120"/>
    </row>
    <row r="448" spans="1:5" x14ac:dyDescent="0.2">
      <c r="A448" s="121"/>
      <c r="B448" s="120"/>
      <c r="C448" s="120"/>
      <c r="D448" s="120"/>
      <c r="E448" s="120"/>
    </row>
    <row r="449" spans="1:5" x14ac:dyDescent="0.2">
      <c r="A449" s="121"/>
      <c r="B449" s="120"/>
      <c r="C449" s="120"/>
      <c r="D449" s="120"/>
      <c r="E449" s="120"/>
    </row>
    <row r="450" spans="1:5" x14ac:dyDescent="0.2">
      <c r="A450" s="121"/>
      <c r="B450" s="120"/>
      <c r="C450" s="120"/>
      <c r="D450" s="120"/>
      <c r="E450" s="120"/>
    </row>
    <row r="451" spans="1:5" x14ac:dyDescent="0.2">
      <c r="A451" s="121"/>
      <c r="B451" s="120"/>
      <c r="C451" s="120"/>
      <c r="D451" s="120"/>
      <c r="E451" s="120"/>
    </row>
    <row r="452" spans="1:5" x14ac:dyDescent="0.2">
      <c r="A452" s="121"/>
      <c r="B452" s="120"/>
      <c r="C452" s="120"/>
      <c r="D452" s="120"/>
      <c r="E452" s="120"/>
    </row>
    <row r="453" spans="1:5" x14ac:dyDescent="0.2">
      <c r="A453" s="121"/>
      <c r="B453" s="120"/>
      <c r="C453" s="120"/>
      <c r="D453" s="120"/>
      <c r="E453" s="120"/>
    </row>
    <row r="454" spans="1:5" x14ac:dyDescent="0.2">
      <c r="A454" s="121"/>
      <c r="B454" s="120"/>
      <c r="C454" s="120"/>
      <c r="D454" s="120"/>
      <c r="E454" s="120"/>
    </row>
    <row r="455" spans="1:5" x14ac:dyDescent="0.2">
      <c r="A455" s="121"/>
      <c r="B455" s="120"/>
      <c r="C455" s="120"/>
      <c r="D455" s="120"/>
      <c r="E455" s="120"/>
    </row>
    <row r="456" spans="1:5" x14ac:dyDescent="0.2">
      <c r="A456" s="121"/>
      <c r="B456" s="120"/>
      <c r="C456" s="120"/>
      <c r="D456" s="120"/>
      <c r="E456" s="120"/>
    </row>
    <row r="457" spans="1:5" x14ac:dyDescent="0.2">
      <c r="A457" s="121"/>
      <c r="B457" s="120"/>
      <c r="C457" s="120"/>
      <c r="D457" s="120"/>
      <c r="E457" s="120"/>
    </row>
    <row r="458" spans="1:5" x14ac:dyDescent="0.2">
      <c r="A458" s="121"/>
      <c r="B458" s="120"/>
      <c r="C458" s="120"/>
      <c r="D458" s="120"/>
      <c r="E458" s="120"/>
    </row>
    <row r="459" spans="1:5" x14ac:dyDescent="0.2">
      <c r="A459" s="121"/>
      <c r="B459" s="120"/>
      <c r="C459" s="120"/>
      <c r="D459" s="120"/>
      <c r="E459" s="120"/>
    </row>
    <row r="460" spans="1:5" x14ac:dyDescent="0.2">
      <c r="A460" s="121"/>
      <c r="B460" s="120"/>
      <c r="C460" s="120"/>
      <c r="D460" s="120"/>
      <c r="E460" s="120"/>
    </row>
    <row r="461" spans="1:5" x14ac:dyDescent="0.2">
      <c r="A461" s="121"/>
      <c r="B461" s="120"/>
      <c r="C461" s="120"/>
      <c r="D461" s="120"/>
      <c r="E461" s="120"/>
    </row>
    <row r="462" spans="1:5" x14ac:dyDescent="0.2">
      <c r="A462" s="121"/>
      <c r="B462" s="120"/>
      <c r="C462" s="120"/>
      <c r="D462" s="120"/>
      <c r="E462" s="120"/>
    </row>
    <row r="463" spans="1:5" x14ac:dyDescent="0.2">
      <c r="A463" s="121"/>
      <c r="B463" s="120"/>
      <c r="C463" s="120"/>
      <c r="D463" s="120"/>
      <c r="E463" s="120"/>
    </row>
    <row r="464" spans="1:5" x14ac:dyDescent="0.2">
      <c r="A464" s="121"/>
      <c r="B464" s="120"/>
      <c r="C464" s="120"/>
      <c r="D464" s="120"/>
      <c r="E464" s="120"/>
    </row>
    <row r="465" spans="1:5" x14ac:dyDescent="0.2">
      <c r="A465" s="121"/>
      <c r="B465" s="120"/>
      <c r="C465" s="120"/>
      <c r="D465" s="120"/>
      <c r="E465" s="120"/>
    </row>
    <row r="466" spans="1:5" x14ac:dyDescent="0.2">
      <c r="A466" s="121"/>
      <c r="B466" s="120"/>
      <c r="C466" s="120"/>
      <c r="D466" s="120"/>
      <c r="E466" s="120"/>
    </row>
    <row r="624" spans="1:5" x14ac:dyDescent="0.2">
      <c r="A624" s="121"/>
      <c r="B624" s="120"/>
      <c r="C624" s="120"/>
      <c r="D624" s="120"/>
      <c r="E624" s="120"/>
    </row>
    <row r="625" spans="1:5" x14ac:dyDescent="0.2">
      <c r="A625" s="121"/>
      <c r="B625" s="120"/>
      <c r="C625" s="120"/>
      <c r="D625" s="120"/>
      <c r="E625" s="120"/>
    </row>
    <row r="626" spans="1:5" x14ac:dyDescent="0.2">
      <c r="A626" s="121"/>
      <c r="B626" s="120"/>
      <c r="C626" s="120"/>
      <c r="D626" s="120"/>
      <c r="E626" s="120"/>
    </row>
    <row r="627" spans="1:5" x14ac:dyDescent="0.2">
      <c r="A627" s="121"/>
      <c r="B627" s="120"/>
      <c r="C627" s="120"/>
      <c r="D627" s="120"/>
      <c r="E627" s="120"/>
    </row>
    <row r="628" spans="1:5" x14ac:dyDescent="0.2">
      <c r="A628" s="121"/>
      <c r="B628" s="120"/>
      <c r="C628" s="120"/>
      <c r="D628" s="120"/>
      <c r="E628" s="120"/>
    </row>
    <row r="629" spans="1:5" x14ac:dyDescent="0.2">
      <c r="A629" s="121"/>
      <c r="B629" s="120"/>
      <c r="C629" s="120"/>
      <c r="D629" s="120"/>
      <c r="E629" s="120"/>
    </row>
    <row r="630" spans="1:5" x14ac:dyDescent="0.2">
      <c r="A630" s="121"/>
      <c r="B630" s="120"/>
      <c r="C630" s="120"/>
      <c r="D630" s="120"/>
      <c r="E630" s="120"/>
    </row>
    <row r="631" spans="1:5" x14ac:dyDescent="0.2">
      <c r="A631" s="121"/>
      <c r="B631" s="120"/>
      <c r="C631" s="120"/>
      <c r="D631" s="120"/>
      <c r="E631" s="120"/>
    </row>
    <row r="632" spans="1:5" x14ac:dyDescent="0.2">
      <c r="A632" s="121"/>
      <c r="B632" s="120"/>
      <c r="C632" s="120"/>
      <c r="D632" s="120"/>
      <c r="E632" s="120"/>
    </row>
    <row r="633" spans="1:5" x14ac:dyDescent="0.2">
      <c r="A633" s="121"/>
      <c r="B633" s="120"/>
      <c r="C633" s="120"/>
      <c r="D633" s="120"/>
      <c r="E633" s="120"/>
    </row>
    <row r="634" spans="1:5" x14ac:dyDescent="0.2">
      <c r="A634" s="121"/>
      <c r="B634" s="120"/>
      <c r="C634" s="120"/>
      <c r="D634" s="120"/>
      <c r="E634" s="120"/>
    </row>
    <row r="635" spans="1:5" x14ac:dyDescent="0.2">
      <c r="A635" s="121"/>
      <c r="B635" s="120"/>
      <c r="C635" s="120"/>
      <c r="D635" s="120"/>
      <c r="E635" s="120"/>
    </row>
    <row r="636" spans="1:5" x14ac:dyDescent="0.2">
      <c r="A636" s="121"/>
      <c r="B636" s="120"/>
      <c r="C636" s="120"/>
      <c r="D636" s="120"/>
      <c r="E636" s="120"/>
    </row>
    <row r="637" spans="1:5" x14ac:dyDescent="0.2">
      <c r="A637" s="121"/>
      <c r="B637" s="120"/>
      <c r="C637" s="120"/>
      <c r="D637" s="120"/>
      <c r="E637" s="120"/>
    </row>
    <row r="638" spans="1:5" x14ac:dyDescent="0.2">
      <c r="A638" s="121"/>
      <c r="B638" s="120"/>
      <c r="C638" s="120"/>
      <c r="D638" s="120"/>
      <c r="E638" s="120"/>
    </row>
    <row r="639" spans="1:5" x14ac:dyDescent="0.2">
      <c r="A639" s="121"/>
      <c r="B639" s="120"/>
      <c r="C639" s="120"/>
      <c r="D639" s="120"/>
      <c r="E639" s="120"/>
    </row>
    <row r="640" spans="1:5" x14ac:dyDescent="0.2">
      <c r="A640" s="121"/>
      <c r="B640" s="120"/>
      <c r="C640" s="120"/>
      <c r="D640" s="120"/>
      <c r="E640" s="120"/>
    </row>
    <row r="641" spans="1:5" x14ac:dyDescent="0.2">
      <c r="A641" s="121"/>
      <c r="B641" s="120"/>
      <c r="C641" s="120"/>
      <c r="D641" s="120"/>
      <c r="E641" s="120"/>
    </row>
    <row r="642" spans="1:5" x14ac:dyDescent="0.2">
      <c r="A642" s="121"/>
      <c r="B642" s="120"/>
      <c r="C642" s="120"/>
      <c r="D642" s="120"/>
      <c r="E642" s="120"/>
    </row>
    <row r="643" spans="1:5" x14ac:dyDescent="0.2">
      <c r="A643" s="121"/>
      <c r="B643" s="120"/>
      <c r="C643" s="120"/>
      <c r="D643" s="120"/>
      <c r="E643" s="120"/>
    </row>
    <row r="644" spans="1:5" x14ac:dyDescent="0.2">
      <c r="A644" s="121"/>
      <c r="B644" s="120"/>
      <c r="C644" s="120"/>
      <c r="D644" s="120"/>
      <c r="E644" s="120"/>
    </row>
    <row r="645" spans="1:5" x14ac:dyDescent="0.2">
      <c r="A645" s="121"/>
      <c r="B645" s="120"/>
      <c r="C645" s="120"/>
      <c r="D645" s="120"/>
      <c r="E645" s="120"/>
    </row>
    <row r="646" spans="1:5" x14ac:dyDescent="0.2">
      <c r="A646" s="121"/>
      <c r="B646" s="120"/>
      <c r="C646" s="120"/>
      <c r="D646" s="120"/>
      <c r="E646" s="120"/>
    </row>
    <row r="647" spans="1:5" x14ac:dyDescent="0.2">
      <c r="A647" s="121"/>
      <c r="B647" s="120"/>
      <c r="C647" s="120"/>
      <c r="D647" s="120"/>
      <c r="E647" s="120"/>
    </row>
    <row r="648" spans="1:5" x14ac:dyDescent="0.2">
      <c r="A648" s="121"/>
      <c r="B648" s="120"/>
      <c r="C648" s="120"/>
      <c r="D648" s="120"/>
      <c r="E648" s="120"/>
    </row>
    <row r="649" spans="1:5" x14ac:dyDescent="0.2">
      <c r="A649" s="121"/>
      <c r="B649" s="120"/>
      <c r="C649" s="120"/>
      <c r="D649" s="120"/>
      <c r="E649" s="120"/>
    </row>
    <row r="650" spans="1:5" x14ac:dyDescent="0.2">
      <c r="A650" s="121"/>
      <c r="B650" s="120"/>
      <c r="C650" s="120"/>
      <c r="D650" s="120"/>
      <c r="E650" s="120"/>
    </row>
    <row r="651" spans="1:5" x14ac:dyDescent="0.2">
      <c r="A651" s="121"/>
      <c r="B651" s="120"/>
      <c r="C651" s="120"/>
      <c r="D651" s="120"/>
      <c r="E651" s="120"/>
    </row>
    <row r="652" spans="1:5" x14ac:dyDescent="0.2">
      <c r="A652" s="121"/>
      <c r="B652" s="120"/>
      <c r="C652" s="120"/>
      <c r="D652" s="120"/>
      <c r="E652" s="120"/>
    </row>
    <row r="808" spans="5:5" x14ac:dyDescent="0.2">
      <c r="E808" s="122"/>
    </row>
    <row r="809" spans="5:5" x14ac:dyDescent="0.2">
      <c r="E809" s="122"/>
    </row>
    <row r="810" spans="5:5" x14ac:dyDescent="0.2">
      <c r="E810" s="122"/>
    </row>
    <row r="811" spans="5:5" x14ac:dyDescent="0.2">
      <c r="E811" s="122"/>
    </row>
    <row r="812" spans="5:5" x14ac:dyDescent="0.2">
      <c r="E812" s="122"/>
    </row>
    <row r="813" spans="5:5" x14ac:dyDescent="0.2">
      <c r="E813" s="122"/>
    </row>
    <row r="814" spans="5:5" x14ac:dyDescent="0.2">
      <c r="E814" s="122"/>
    </row>
    <row r="815" spans="5:5" x14ac:dyDescent="0.2">
      <c r="E815" s="122"/>
    </row>
    <row r="816" spans="5:5" x14ac:dyDescent="0.2">
      <c r="E816" s="122"/>
    </row>
    <row r="817" spans="5:5" x14ac:dyDescent="0.2">
      <c r="E817" s="122"/>
    </row>
    <row r="818" spans="5:5" x14ac:dyDescent="0.2">
      <c r="E818" s="122"/>
    </row>
    <row r="819" spans="5:5" x14ac:dyDescent="0.2">
      <c r="E819" s="122"/>
    </row>
    <row r="820" spans="5:5" x14ac:dyDescent="0.2">
      <c r="E820" s="122"/>
    </row>
    <row r="821" spans="5:5" x14ac:dyDescent="0.2">
      <c r="E821" s="122"/>
    </row>
    <row r="822" spans="5:5" x14ac:dyDescent="0.2">
      <c r="E822" s="122"/>
    </row>
    <row r="823" spans="5:5" x14ac:dyDescent="0.2">
      <c r="E823" s="122"/>
    </row>
    <row r="824" spans="5:5" x14ac:dyDescent="0.2">
      <c r="E824" s="122"/>
    </row>
    <row r="825" spans="5:5" x14ac:dyDescent="0.2">
      <c r="E825" s="122"/>
    </row>
    <row r="826" spans="5:5" x14ac:dyDescent="0.2">
      <c r="E826" s="122"/>
    </row>
    <row r="827" spans="5:5" x14ac:dyDescent="0.2">
      <c r="E827" s="122"/>
    </row>
    <row r="828" spans="5:5" x14ac:dyDescent="0.2">
      <c r="E828" s="122"/>
    </row>
    <row r="829" spans="5:5" x14ac:dyDescent="0.2">
      <c r="E829" s="122"/>
    </row>
    <row r="830" spans="5:5" x14ac:dyDescent="0.2">
      <c r="E830" s="122"/>
    </row>
    <row r="831" spans="5:5" x14ac:dyDescent="0.2">
      <c r="E831" s="122"/>
    </row>
    <row r="832" spans="5:5" x14ac:dyDescent="0.2">
      <c r="E832" s="122"/>
    </row>
    <row r="833" spans="5:5" x14ac:dyDescent="0.2">
      <c r="E833" s="122"/>
    </row>
    <row r="834" spans="5:5" x14ac:dyDescent="0.2">
      <c r="E834" s="122"/>
    </row>
    <row r="835" spans="5:5" x14ac:dyDescent="0.2">
      <c r="E835" s="122"/>
    </row>
    <row r="836" spans="5:5" x14ac:dyDescent="0.2">
      <c r="E836" s="122"/>
    </row>
    <row r="837" spans="5:5" x14ac:dyDescent="0.2">
      <c r="E837" s="122"/>
    </row>
    <row r="838" spans="5:5" x14ac:dyDescent="0.2">
      <c r="E838" s="122"/>
    </row>
    <row r="1004" spans="5:5" x14ac:dyDescent="0.2">
      <c r="E1004" s="122"/>
    </row>
    <row r="1005" spans="5:5" x14ac:dyDescent="0.2">
      <c r="E1005" s="122"/>
    </row>
    <row r="1006" spans="5:5" x14ac:dyDescent="0.2">
      <c r="E1006" s="122"/>
    </row>
    <row r="1007" spans="5:5" x14ac:dyDescent="0.2">
      <c r="E1007" s="122"/>
    </row>
    <row r="1008" spans="5:5" x14ac:dyDescent="0.2">
      <c r="E1008" s="122"/>
    </row>
    <row r="1009" spans="5:5" x14ac:dyDescent="0.2">
      <c r="E1009" s="122"/>
    </row>
    <row r="1010" spans="5:5" x14ac:dyDescent="0.2">
      <c r="E1010" s="122"/>
    </row>
    <row r="1011" spans="5:5" x14ac:dyDescent="0.2">
      <c r="E1011" s="122"/>
    </row>
    <row r="1012" spans="5:5" x14ac:dyDescent="0.2">
      <c r="E1012" s="122"/>
    </row>
    <row r="1013" spans="5:5" x14ac:dyDescent="0.2">
      <c r="E1013" s="122"/>
    </row>
    <row r="1014" spans="5:5" x14ac:dyDescent="0.2">
      <c r="E1014" s="122"/>
    </row>
    <row r="1015" spans="5:5" x14ac:dyDescent="0.2">
      <c r="E1015" s="122"/>
    </row>
    <row r="1016" spans="5:5" x14ac:dyDescent="0.2">
      <c r="E1016" s="122"/>
    </row>
    <row r="1017" spans="5:5" x14ac:dyDescent="0.2">
      <c r="E1017" s="122"/>
    </row>
    <row r="1018" spans="5:5" x14ac:dyDescent="0.2">
      <c r="E1018" s="122"/>
    </row>
    <row r="1019" spans="5:5" x14ac:dyDescent="0.2">
      <c r="E1019" s="122"/>
    </row>
    <row r="1020" spans="5:5" x14ac:dyDescent="0.2">
      <c r="E1020" s="122"/>
    </row>
    <row r="1021" spans="5:5" x14ac:dyDescent="0.2">
      <c r="E1021" s="122"/>
    </row>
    <row r="1022" spans="5:5" x14ac:dyDescent="0.2">
      <c r="E1022" s="122"/>
    </row>
    <row r="1023" spans="5:5" x14ac:dyDescent="0.2">
      <c r="E1023" s="122"/>
    </row>
    <row r="1024" spans="5:5" x14ac:dyDescent="0.2">
      <c r="E1024" s="122"/>
    </row>
    <row r="1025" spans="5:5" x14ac:dyDescent="0.2">
      <c r="E1025" s="122"/>
    </row>
    <row r="1026" spans="5:5" x14ac:dyDescent="0.2">
      <c r="E1026" s="122"/>
    </row>
    <row r="1027" spans="5:5" x14ac:dyDescent="0.2">
      <c r="E1027" s="122"/>
    </row>
    <row r="1028" spans="5:5" x14ac:dyDescent="0.2">
      <c r="E1028" s="122"/>
    </row>
    <row r="1029" spans="5:5" x14ac:dyDescent="0.2">
      <c r="E1029" s="122"/>
    </row>
    <row r="1030" spans="5:5" x14ac:dyDescent="0.2">
      <c r="E1030" s="122"/>
    </row>
    <row r="1031" spans="5:5" x14ac:dyDescent="0.2">
      <c r="E1031" s="122"/>
    </row>
    <row r="1032" spans="5:5" x14ac:dyDescent="0.2">
      <c r="E1032" s="122"/>
    </row>
    <row r="1033" spans="5:5" x14ac:dyDescent="0.2">
      <c r="E1033" s="122"/>
    </row>
    <row r="1034" spans="5:5" x14ac:dyDescent="0.2">
      <c r="E1034" s="122"/>
    </row>
    <row r="1066" spans="5:5" x14ac:dyDescent="0.2">
      <c r="E1066" s="122"/>
    </row>
    <row r="2829" spans="1:5" x14ac:dyDescent="0.2">
      <c r="A2829" s="121"/>
      <c r="B2829" s="120"/>
      <c r="C2829" s="120"/>
      <c r="D2829" s="120"/>
      <c r="E2829" s="120"/>
    </row>
    <row r="2830" spans="1:5" x14ac:dyDescent="0.2">
      <c r="A2830" s="121"/>
      <c r="B2830" s="120"/>
      <c r="C2830" s="120"/>
      <c r="D2830" s="120"/>
      <c r="E2830" s="120"/>
    </row>
    <row r="2831" spans="1:5" x14ac:dyDescent="0.2">
      <c r="A2831" s="121"/>
      <c r="B2831" s="120"/>
      <c r="C2831" s="120"/>
      <c r="D2831" s="120"/>
      <c r="E2831" s="120"/>
    </row>
    <row r="2832" spans="1:5" x14ac:dyDescent="0.2">
      <c r="A2832" s="121"/>
      <c r="B2832" s="120"/>
      <c r="C2832" s="120"/>
      <c r="D2832" s="120"/>
      <c r="E2832" s="120"/>
    </row>
    <row r="2833" spans="1:5" x14ac:dyDescent="0.2">
      <c r="A2833" s="121"/>
      <c r="B2833" s="120"/>
      <c r="C2833" s="120"/>
      <c r="D2833" s="120"/>
      <c r="E2833" s="120"/>
    </row>
    <row r="2834" spans="1:5" x14ac:dyDescent="0.2">
      <c r="A2834" s="121"/>
      <c r="B2834" s="120"/>
      <c r="C2834" s="120"/>
      <c r="D2834" s="120"/>
      <c r="E2834" s="120"/>
    </row>
    <row r="2835" spans="1:5" x14ac:dyDescent="0.2">
      <c r="A2835" s="121"/>
      <c r="B2835" s="120"/>
      <c r="C2835" s="120"/>
      <c r="D2835" s="120"/>
      <c r="E2835" s="120"/>
    </row>
    <row r="2836" spans="1:5" x14ac:dyDescent="0.2">
      <c r="A2836" s="121"/>
      <c r="B2836" s="120"/>
      <c r="C2836" s="120"/>
      <c r="D2836" s="120"/>
      <c r="E2836" s="120"/>
    </row>
    <row r="2837" spans="1:5" x14ac:dyDescent="0.2">
      <c r="A2837" s="121"/>
      <c r="B2837" s="120"/>
      <c r="C2837" s="120"/>
      <c r="D2837" s="120"/>
      <c r="E2837" s="120"/>
    </row>
    <row r="2838" spans="1:5" x14ac:dyDescent="0.2">
      <c r="A2838" s="121"/>
      <c r="B2838" s="120"/>
      <c r="C2838" s="120"/>
      <c r="D2838" s="120"/>
      <c r="E2838" s="120"/>
    </row>
    <row r="2839" spans="1:5" x14ac:dyDescent="0.2">
      <c r="A2839" s="121"/>
      <c r="B2839" s="120"/>
      <c r="C2839" s="120"/>
      <c r="D2839" s="120"/>
      <c r="E2839" s="120"/>
    </row>
    <row r="2840" spans="1:5" x14ac:dyDescent="0.2">
      <c r="A2840" s="121"/>
      <c r="B2840" s="120"/>
      <c r="C2840" s="120"/>
      <c r="D2840" s="120"/>
      <c r="E2840" s="120"/>
    </row>
    <row r="2841" spans="1:5" x14ac:dyDescent="0.2">
      <c r="A2841" s="121"/>
      <c r="B2841" s="120"/>
      <c r="C2841" s="120"/>
      <c r="D2841" s="120"/>
      <c r="E2841" s="120"/>
    </row>
    <row r="2842" spans="1:5" x14ac:dyDescent="0.2">
      <c r="A2842" s="121"/>
      <c r="B2842" s="120"/>
      <c r="C2842" s="120"/>
      <c r="D2842" s="120"/>
      <c r="E2842" s="120"/>
    </row>
    <row r="2843" spans="1:5" x14ac:dyDescent="0.2">
      <c r="A2843" s="121"/>
      <c r="B2843" s="120"/>
      <c r="C2843" s="120"/>
      <c r="D2843" s="120"/>
      <c r="E2843" s="120"/>
    </row>
    <row r="2844" spans="1:5" x14ac:dyDescent="0.2">
      <c r="A2844" s="121"/>
      <c r="B2844" s="120"/>
      <c r="C2844" s="120"/>
      <c r="D2844" s="120"/>
      <c r="E2844" s="120"/>
    </row>
    <row r="2845" spans="1:5" x14ac:dyDescent="0.2">
      <c r="A2845" s="121"/>
      <c r="B2845" s="120"/>
      <c r="C2845" s="120"/>
      <c r="D2845" s="120"/>
      <c r="E2845" s="120"/>
    </row>
    <row r="2846" spans="1:5" x14ac:dyDescent="0.2">
      <c r="A2846" s="121"/>
      <c r="B2846" s="120"/>
      <c r="C2846" s="120"/>
      <c r="D2846" s="120"/>
      <c r="E2846" s="120"/>
    </row>
    <row r="2847" spans="1:5" x14ac:dyDescent="0.2">
      <c r="A2847" s="121"/>
      <c r="B2847" s="120"/>
      <c r="C2847" s="120"/>
      <c r="D2847" s="120"/>
      <c r="E2847" s="120"/>
    </row>
    <row r="2848" spans="1:5" x14ac:dyDescent="0.2">
      <c r="A2848" s="121"/>
      <c r="B2848" s="120"/>
      <c r="C2848" s="120"/>
      <c r="D2848" s="120"/>
      <c r="E2848" s="120"/>
    </row>
    <row r="2849" spans="1:5" x14ac:dyDescent="0.2">
      <c r="A2849" s="121"/>
      <c r="B2849" s="120"/>
      <c r="C2849" s="120"/>
      <c r="D2849" s="120"/>
      <c r="E2849" s="120"/>
    </row>
    <row r="2850" spans="1:5" x14ac:dyDescent="0.2">
      <c r="A2850" s="121"/>
      <c r="B2850" s="120"/>
      <c r="C2850" s="120"/>
      <c r="D2850" s="120"/>
      <c r="E2850" s="120"/>
    </row>
    <row r="2851" spans="1:5" x14ac:dyDescent="0.2">
      <c r="A2851" s="121"/>
      <c r="B2851" s="120"/>
      <c r="C2851" s="120"/>
      <c r="D2851" s="120"/>
      <c r="E2851" s="120"/>
    </row>
    <row r="2852" spans="1:5" x14ac:dyDescent="0.2">
      <c r="A2852" s="121"/>
      <c r="B2852" s="120"/>
      <c r="C2852" s="120"/>
      <c r="D2852" s="120"/>
      <c r="E2852" s="120"/>
    </row>
    <row r="2853" spans="1:5" x14ac:dyDescent="0.2">
      <c r="A2853" s="121"/>
      <c r="B2853" s="120"/>
      <c r="C2853" s="120"/>
      <c r="D2853" s="120"/>
      <c r="E2853" s="120"/>
    </row>
    <row r="2854" spans="1:5" x14ac:dyDescent="0.2">
      <c r="A2854" s="121"/>
      <c r="B2854" s="120"/>
      <c r="C2854" s="120"/>
      <c r="D2854" s="120"/>
      <c r="E2854" s="120"/>
    </row>
    <row r="2855" spans="1:5" x14ac:dyDescent="0.2">
      <c r="A2855" s="121"/>
      <c r="B2855" s="120"/>
      <c r="C2855" s="120"/>
      <c r="D2855" s="120"/>
      <c r="E2855" s="120"/>
    </row>
    <row r="2856" spans="1:5" x14ac:dyDescent="0.2">
      <c r="A2856" s="121"/>
      <c r="B2856" s="120"/>
      <c r="C2856" s="120"/>
      <c r="D2856" s="120"/>
      <c r="E2856" s="120"/>
    </row>
    <row r="2857" spans="1:5" x14ac:dyDescent="0.2">
      <c r="A2857" s="121"/>
      <c r="B2857" s="120"/>
      <c r="C2857" s="120"/>
      <c r="D2857" s="120"/>
      <c r="E2857" s="120"/>
    </row>
    <row r="5216" spans="1:5" x14ac:dyDescent="0.2">
      <c r="A5216" s="121"/>
      <c r="B5216" s="120"/>
      <c r="C5216" s="120"/>
      <c r="D5216" s="120"/>
      <c r="E5216" s="120"/>
    </row>
    <row r="5217" spans="1:5" x14ac:dyDescent="0.2">
      <c r="A5217" s="121"/>
      <c r="B5217" s="120"/>
      <c r="C5217" s="120"/>
      <c r="D5217" s="120"/>
      <c r="E5217" s="120"/>
    </row>
    <row r="5218" spans="1:5" x14ac:dyDescent="0.2">
      <c r="A5218" s="121"/>
      <c r="B5218" s="120"/>
      <c r="C5218" s="120"/>
      <c r="D5218" s="120"/>
      <c r="E5218" s="120"/>
    </row>
    <row r="5219" spans="1:5" x14ac:dyDescent="0.2">
      <c r="A5219" s="121"/>
      <c r="B5219" s="120"/>
      <c r="C5219" s="120"/>
      <c r="D5219" s="120"/>
      <c r="E5219" s="120"/>
    </row>
    <row r="5220" spans="1:5" x14ac:dyDescent="0.2">
      <c r="A5220" s="121"/>
      <c r="B5220" s="120"/>
      <c r="C5220" s="120"/>
      <c r="D5220" s="120"/>
      <c r="E5220" s="120"/>
    </row>
    <row r="5221" spans="1:5" x14ac:dyDescent="0.2">
      <c r="A5221" s="121"/>
      <c r="B5221" s="120"/>
      <c r="C5221" s="120"/>
      <c r="D5221" s="120"/>
      <c r="E5221" s="120"/>
    </row>
    <row r="5222" spans="1:5" x14ac:dyDescent="0.2">
      <c r="A5222" s="121"/>
      <c r="B5222" s="120"/>
      <c r="C5222" s="120"/>
      <c r="D5222" s="120"/>
      <c r="E5222" s="120"/>
    </row>
    <row r="5223" spans="1:5" x14ac:dyDescent="0.2">
      <c r="A5223" s="121"/>
      <c r="B5223" s="120"/>
      <c r="C5223" s="120"/>
      <c r="D5223" s="120"/>
      <c r="E5223" s="120"/>
    </row>
    <row r="5224" spans="1:5" x14ac:dyDescent="0.2">
      <c r="A5224" s="121"/>
      <c r="B5224" s="120"/>
      <c r="C5224" s="120"/>
      <c r="D5224" s="120"/>
      <c r="E5224" s="120"/>
    </row>
    <row r="5225" spans="1:5" x14ac:dyDescent="0.2">
      <c r="A5225" s="121"/>
      <c r="B5225" s="120"/>
      <c r="C5225" s="120"/>
      <c r="D5225" s="120"/>
      <c r="E5225" s="120"/>
    </row>
    <row r="5226" spans="1:5" x14ac:dyDescent="0.2">
      <c r="A5226" s="121"/>
      <c r="B5226" s="120"/>
      <c r="C5226" s="120"/>
      <c r="D5226" s="120"/>
      <c r="E5226" s="120"/>
    </row>
    <row r="5227" spans="1:5" x14ac:dyDescent="0.2">
      <c r="A5227" s="121"/>
      <c r="B5227" s="120"/>
      <c r="C5227" s="120"/>
      <c r="D5227" s="120"/>
      <c r="E5227" s="120"/>
    </row>
    <row r="5228" spans="1:5" x14ac:dyDescent="0.2">
      <c r="A5228" s="121"/>
      <c r="B5228" s="120"/>
      <c r="C5228" s="120"/>
      <c r="D5228" s="120"/>
      <c r="E5228" s="120"/>
    </row>
    <row r="5229" spans="1:5" x14ac:dyDescent="0.2">
      <c r="A5229" s="121"/>
      <c r="B5229" s="120"/>
      <c r="C5229" s="120"/>
      <c r="D5229" s="120"/>
      <c r="E5229" s="120"/>
    </row>
    <row r="5230" spans="1:5" x14ac:dyDescent="0.2">
      <c r="A5230" s="121"/>
      <c r="B5230" s="120"/>
      <c r="C5230" s="120"/>
      <c r="D5230" s="120"/>
      <c r="E5230" s="120"/>
    </row>
    <row r="5231" spans="1:5" x14ac:dyDescent="0.2">
      <c r="A5231" s="121"/>
      <c r="B5231" s="120"/>
      <c r="C5231" s="120"/>
      <c r="D5231" s="120"/>
      <c r="E5231" s="120"/>
    </row>
    <row r="5232" spans="1:5" x14ac:dyDescent="0.2">
      <c r="A5232" s="121"/>
      <c r="B5232" s="120"/>
      <c r="C5232" s="120"/>
      <c r="D5232" s="120"/>
      <c r="E5232" s="120"/>
    </row>
    <row r="5233" spans="1:5" x14ac:dyDescent="0.2">
      <c r="A5233" s="121"/>
      <c r="B5233" s="120"/>
      <c r="C5233" s="120"/>
      <c r="D5233" s="120"/>
      <c r="E5233" s="120"/>
    </row>
    <row r="5234" spans="1:5" x14ac:dyDescent="0.2">
      <c r="A5234" s="121"/>
      <c r="B5234" s="120"/>
      <c r="C5234" s="120"/>
      <c r="D5234" s="120"/>
      <c r="E5234" s="120"/>
    </row>
    <row r="5235" spans="1:5" x14ac:dyDescent="0.2">
      <c r="A5235" s="121"/>
      <c r="B5235" s="120"/>
      <c r="C5235" s="120"/>
      <c r="D5235" s="120"/>
      <c r="E5235" s="120"/>
    </row>
    <row r="5236" spans="1:5" x14ac:dyDescent="0.2">
      <c r="A5236" s="121"/>
      <c r="B5236" s="120"/>
      <c r="C5236" s="120"/>
      <c r="D5236" s="120"/>
      <c r="E5236" s="120"/>
    </row>
    <row r="5237" spans="1:5" x14ac:dyDescent="0.2">
      <c r="A5237" s="121"/>
      <c r="B5237" s="120"/>
      <c r="C5237" s="120"/>
      <c r="D5237" s="120"/>
      <c r="E5237" s="120"/>
    </row>
    <row r="5238" spans="1:5" x14ac:dyDescent="0.2">
      <c r="A5238" s="121"/>
      <c r="B5238" s="120"/>
      <c r="C5238" s="120"/>
      <c r="D5238" s="120"/>
      <c r="E5238" s="120"/>
    </row>
    <row r="5239" spans="1:5" x14ac:dyDescent="0.2">
      <c r="A5239" s="121"/>
      <c r="B5239" s="120"/>
      <c r="C5239" s="120"/>
      <c r="D5239" s="120"/>
      <c r="E5239" s="120"/>
    </row>
    <row r="5240" spans="1:5" x14ac:dyDescent="0.2">
      <c r="A5240" s="121"/>
      <c r="B5240" s="120"/>
      <c r="C5240" s="120"/>
      <c r="D5240" s="120"/>
      <c r="E5240" s="120"/>
    </row>
    <row r="5241" spans="1:5" x14ac:dyDescent="0.2">
      <c r="A5241" s="121"/>
      <c r="B5241" s="120"/>
      <c r="C5241" s="120"/>
      <c r="D5241" s="120"/>
      <c r="E5241" s="120"/>
    </row>
    <row r="5242" spans="1:5" x14ac:dyDescent="0.2">
      <c r="A5242" s="121"/>
      <c r="B5242" s="120"/>
      <c r="C5242" s="120"/>
      <c r="D5242" s="120"/>
      <c r="E5242" s="120"/>
    </row>
    <row r="5243" spans="1:5" x14ac:dyDescent="0.2">
      <c r="A5243" s="121"/>
      <c r="B5243" s="120"/>
      <c r="C5243" s="120"/>
      <c r="D5243" s="120"/>
      <c r="E5243" s="120"/>
    </row>
    <row r="5244" spans="1:5" x14ac:dyDescent="0.2">
      <c r="A5244" s="121"/>
      <c r="B5244" s="120"/>
      <c r="C5244" s="120"/>
      <c r="D5244" s="120"/>
      <c r="E5244" s="120"/>
    </row>
    <row r="5247" spans="1:5" x14ac:dyDescent="0.2">
      <c r="A5247" s="121"/>
      <c r="B5247" s="120"/>
      <c r="C5247" s="120"/>
      <c r="D5247" s="120"/>
      <c r="E5247" s="120"/>
    </row>
    <row r="5248" spans="1:5" x14ac:dyDescent="0.2">
      <c r="A5248" s="121"/>
      <c r="B5248" s="120"/>
      <c r="C5248" s="120"/>
      <c r="D5248" s="120"/>
      <c r="E5248" s="120"/>
    </row>
    <row r="5249" spans="1:5" x14ac:dyDescent="0.2">
      <c r="A5249" s="121"/>
      <c r="B5249" s="120"/>
      <c r="C5249" s="120"/>
      <c r="D5249" s="120"/>
      <c r="E5249" s="120"/>
    </row>
    <row r="5250" spans="1:5" x14ac:dyDescent="0.2">
      <c r="A5250" s="121"/>
      <c r="B5250" s="120"/>
      <c r="C5250" s="120"/>
      <c r="D5250" s="120"/>
      <c r="E5250" s="120"/>
    </row>
    <row r="5251" spans="1:5" x14ac:dyDescent="0.2">
      <c r="A5251" s="121"/>
      <c r="B5251" s="120"/>
      <c r="C5251" s="120"/>
      <c r="D5251" s="120"/>
      <c r="E5251" s="120"/>
    </row>
    <row r="5252" spans="1:5" x14ac:dyDescent="0.2">
      <c r="A5252" s="121"/>
      <c r="B5252" s="120"/>
      <c r="C5252" s="120"/>
      <c r="D5252" s="120"/>
      <c r="E5252" s="120"/>
    </row>
    <row r="5253" spans="1:5" x14ac:dyDescent="0.2">
      <c r="A5253" s="121"/>
      <c r="B5253" s="120"/>
      <c r="C5253" s="120"/>
      <c r="D5253" s="120"/>
      <c r="E5253" s="120"/>
    </row>
    <row r="5254" spans="1:5" x14ac:dyDescent="0.2">
      <c r="A5254" s="121"/>
      <c r="B5254" s="120"/>
      <c r="C5254" s="120"/>
      <c r="D5254" s="120"/>
      <c r="E5254" s="120"/>
    </row>
    <row r="5255" spans="1:5" x14ac:dyDescent="0.2">
      <c r="A5255" s="121"/>
      <c r="B5255" s="120"/>
      <c r="C5255" s="120"/>
      <c r="D5255" s="120"/>
      <c r="E5255" s="120"/>
    </row>
    <row r="5256" spans="1:5" x14ac:dyDescent="0.2">
      <c r="A5256" s="121"/>
      <c r="B5256" s="120"/>
      <c r="C5256" s="120"/>
      <c r="D5256" s="120"/>
      <c r="E5256" s="120"/>
    </row>
    <row r="5257" spans="1:5" x14ac:dyDescent="0.2">
      <c r="A5257" s="121"/>
      <c r="B5257" s="120"/>
      <c r="C5257" s="120"/>
      <c r="D5257" s="120"/>
      <c r="E5257" s="120"/>
    </row>
    <row r="5258" spans="1:5" x14ac:dyDescent="0.2">
      <c r="A5258" s="121"/>
      <c r="B5258" s="120"/>
      <c r="C5258" s="120"/>
      <c r="D5258" s="120"/>
      <c r="E5258" s="120"/>
    </row>
    <row r="5259" spans="1:5" x14ac:dyDescent="0.2">
      <c r="A5259" s="121"/>
      <c r="B5259" s="120"/>
      <c r="C5259" s="120"/>
      <c r="D5259" s="120"/>
      <c r="E5259" s="120"/>
    </row>
    <row r="5260" spans="1:5" x14ac:dyDescent="0.2">
      <c r="A5260" s="121"/>
      <c r="B5260" s="120"/>
      <c r="C5260" s="120"/>
      <c r="D5260" s="120"/>
      <c r="E5260" s="120"/>
    </row>
    <row r="5261" spans="1:5" x14ac:dyDescent="0.2">
      <c r="A5261" s="121"/>
      <c r="B5261" s="120"/>
      <c r="C5261" s="120"/>
      <c r="D5261" s="120"/>
      <c r="E5261" s="120"/>
    </row>
    <row r="5262" spans="1:5" x14ac:dyDescent="0.2">
      <c r="A5262" s="121"/>
      <c r="B5262" s="120"/>
      <c r="C5262" s="120"/>
      <c r="D5262" s="120"/>
      <c r="E5262" s="120"/>
    </row>
    <row r="5263" spans="1:5" x14ac:dyDescent="0.2">
      <c r="A5263" s="121"/>
      <c r="B5263" s="120"/>
      <c r="C5263" s="120"/>
      <c r="D5263" s="120"/>
      <c r="E5263" s="120"/>
    </row>
    <row r="5264" spans="1:5" x14ac:dyDescent="0.2">
      <c r="A5264" s="121"/>
      <c r="B5264" s="120"/>
      <c r="C5264" s="120"/>
      <c r="D5264" s="120"/>
      <c r="E5264" s="120"/>
    </row>
    <row r="5265" spans="1:5" x14ac:dyDescent="0.2">
      <c r="A5265" s="121"/>
      <c r="B5265" s="120"/>
      <c r="C5265" s="120"/>
      <c r="D5265" s="120"/>
      <c r="E5265" s="120"/>
    </row>
    <row r="5266" spans="1:5" x14ac:dyDescent="0.2">
      <c r="A5266" s="121"/>
      <c r="B5266" s="120"/>
      <c r="C5266" s="120"/>
      <c r="D5266" s="120"/>
      <c r="E5266" s="120"/>
    </row>
    <row r="5267" spans="1:5" x14ac:dyDescent="0.2">
      <c r="A5267" s="121"/>
      <c r="B5267" s="120"/>
      <c r="C5267" s="120"/>
      <c r="D5267" s="120"/>
      <c r="E5267" s="120"/>
    </row>
    <row r="5268" spans="1:5" x14ac:dyDescent="0.2">
      <c r="A5268" s="121"/>
      <c r="B5268" s="120"/>
      <c r="C5268" s="120"/>
      <c r="D5268" s="120"/>
      <c r="E5268" s="120"/>
    </row>
    <row r="5269" spans="1:5" x14ac:dyDescent="0.2">
      <c r="A5269" s="121"/>
      <c r="B5269" s="120"/>
      <c r="C5269" s="120"/>
      <c r="D5269" s="120"/>
      <c r="E5269" s="120"/>
    </row>
    <row r="5270" spans="1:5" x14ac:dyDescent="0.2">
      <c r="A5270" s="121"/>
      <c r="B5270" s="120"/>
      <c r="C5270" s="120"/>
      <c r="D5270" s="120"/>
      <c r="E5270" s="120"/>
    </row>
    <row r="5271" spans="1:5" x14ac:dyDescent="0.2">
      <c r="A5271" s="121"/>
      <c r="B5271" s="120"/>
      <c r="C5271" s="120"/>
      <c r="D5271" s="120"/>
      <c r="E5271" s="120"/>
    </row>
    <row r="5272" spans="1:5" x14ac:dyDescent="0.2">
      <c r="A5272" s="121"/>
      <c r="B5272" s="120"/>
      <c r="C5272" s="120"/>
      <c r="D5272" s="120"/>
      <c r="E5272" s="120"/>
    </row>
    <row r="5273" spans="1:5" x14ac:dyDescent="0.2">
      <c r="A5273" s="121"/>
      <c r="B5273" s="120"/>
      <c r="C5273" s="120"/>
      <c r="D5273" s="120"/>
      <c r="E5273" s="120"/>
    </row>
    <row r="5274" spans="1:5" x14ac:dyDescent="0.2">
      <c r="A5274" s="121"/>
      <c r="B5274" s="120"/>
      <c r="C5274" s="120"/>
      <c r="D5274" s="120"/>
      <c r="E5274" s="120"/>
    </row>
    <row r="5275" spans="1:5" x14ac:dyDescent="0.2">
      <c r="A5275" s="121"/>
      <c r="B5275" s="120"/>
      <c r="C5275" s="120"/>
      <c r="D5275" s="120"/>
      <c r="E5275" s="120"/>
    </row>
    <row r="7290" spans="1:5" x14ac:dyDescent="0.2">
      <c r="A7290" s="121"/>
      <c r="B7290" s="120"/>
      <c r="C7290" s="120"/>
      <c r="D7290" s="120"/>
      <c r="E7290" s="120"/>
    </row>
    <row r="7291" spans="1:5" x14ac:dyDescent="0.2">
      <c r="A7291" s="121"/>
      <c r="B7291" s="120"/>
      <c r="C7291" s="120"/>
      <c r="D7291" s="120"/>
      <c r="E7291" s="120"/>
    </row>
    <row r="7292" spans="1:5" x14ac:dyDescent="0.2">
      <c r="A7292" s="121"/>
      <c r="B7292" s="120"/>
      <c r="C7292" s="120"/>
      <c r="D7292" s="120"/>
      <c r="E7292" s="120"/>
    </row>
    <row r="7293" spans="1:5" x14ac:dyDescent="0.2">
      <c r="A7293" s="121"/>
      <c r="B7293" s="120"/>
      <c r="C7293" s="120"/>
      <c r="D7293" s="120"/>
      <c r="E7293" s="120"/>
    </row>
    <row r="7294" spans="1:5" x14ac:dyDescent="0.2">
      <c r="A7294" s="121"/>
      <c r="B7294" s="120"/>
      <c r="C7294" s="120"/>
      <c r="D7294" s="120"/>
      <c r="E7294" s="120"/>
    </row>
    <row r="7295" spans="1:5" x14ac:dyDescent="0.2">
      <c r="A7295" s="121"/>
      <c r="B7295" s="120"/>
      <c r="C7295" s="120"/>
      <c r="D7295" s="120"/>
      <c r="E7295" s="120"/>
    </row>
    <row r="7296" spans="1:5" x14ac:dyDescent="0.2">
      <c r="A7296" s="121"/>
      <c r="B7296" s="120"/>
      <c r="C7296" s="120"/>
      <c r="D7296" s="120"/>
      <c r="E7296" s="120"/>
    </row>
    <row r="7297" spans="1:5" x14ac:dyDescent="0.2">
      <c r="A7297" s="121"/>
      <c r="B7297" s="120"/>
      <c r="C7297" s="120"/>
      <c r="D7297" s="120"/>
      <c r="E7297" s="120"/>
    </row>
    <row r="7298" spans="1:5" x14ac:dyDescent="0.2">
      <c r="A7298" s="121"/>
      <c r="B7298" s="120"/>
      <c r="C7298" s="120"/>
      <c r="D7298" s="120"/>
      <c r="E7298" s="120"/>
    </row>
    <row r="7299" spans="1:5" x14ac:dyDescent="0.2">
      <c r="A7299" s="121"/>
      <c r="B7299" s="120"/>
      <c r="C7299" s="120"/>
      <c r="D7299" s="120"/>
      <c r="E7299" s="120"/>
    </row>
    <row r="7300" spans="1:5" x14ac:dyDescent="0.2">
      <c r="A7300" s="121"/>
      <c r="B7300" s="120"/>
      <c r="C7300" s="120"/>
      <c r="D7300" s="120"/>
      <c r="E7300" s="120"/>
    </row>
    <row r="7301" spans="1:5" x14ac:dyDescent="0.2">
      <c r="A7301" s="121"/>
      <c r="B7301" s="120"/>
      <c r="C7301" s="120"/>
      <c r="D7301" s="120"/>
      <c r="E7301" s="120"/>
    </row>
    <row r="7302" spans="1:5" x14ac:dyDescent="0.2">
      <c r="A7302" s="121"/>
      <c r="B7302" s="120"/>
      <c r="C7302" s="120"/>
      <c r="D7302" s="120"/>
      <c r="E7302" s="120"/>
    </row>
    <row r="7303" spans="1:5" x14ac:dyDescent="0.2">
      <c r="A7303" s="121"/>
      <c r="B7303" s="120"/>
      <c r="C7303" s="120"/>
      <c r="D7303" s="120"/>
      <c r="E7303" s="120"/>
    </row>
    <row r="7304" spans="1:5" x14ac:dyDescent="0.2">
      <c r="A7304" s="121"/>
      <c r="B7304" s="120"/>
      <c r="C7304" s="120"/>
      <c r="D7304" s="120"/>
      <c r="E7304" s="120"/>
    </row>
    <row r="7305" spans="1:5" x14ac:dyDescent="0.2">
      <c r="A7305" s="121"/>
      <c r="B7305" s="120"/>
      <c r="C7305" s="120"/>
      <c r="D7305" s="120"/>
      <c r="E7305" s="120"/>
    </row>
    <row r="7306" spans="1:5" x14ac:dyDescent="0.2">
      <c r="A7306" s="121"/>
      <c r="B7306" s="120"/>
      <c r="C7306" s="120"/>
      <c r="D7306" s="120"/>
      <c r="E7306" s="120"/>
    </row>
    <row r="7307" spans="1:5" x14ac:dyDescent="0.2">
      <c r="A7307" s="121"/>
      <c r="B7307" s="120"/>
      <c r="C7307" s="120"/>
      <c r="D7307" s="120"/>
      <c r="E7307" s="120"/>
    </row>
    <row r="7308" spans="1:5" x14ac:dyDescent="0.2">
      <c r="A7308" s="121"/>
      <c r="B7308" s="120"/>
      <c r="C7308" s="120"/>
      <c r="D7308" s="120"/>
      <c r="E7308" s="120"/>
    </row>
    <row r="7309" spans="1:5" x14ac:dyDescent="0.2">
      <c r="A7309" s="121"/>
      <c r="B7309" s="120"/>
      <c r="C7309" s="120"/>
      <c r="D7309" s="120"/>
      <c r="E7309" s="120"/>
    </row>
    <row r="7310" spans="1:5" x14ac:dyDescent="0.2">
      <c r="A7310" s="121"/>
      <c r="B7310" s="120"/>
      <c r="C7310" s="120"/>
      <c r="D7310" s="120"/>
      <c r="E7310" s="120"/>
    </row>
    <row r="7311" spans="1:5" x14ac:dyDescent="0.2">
      <c r="A7311" s="121"/>
      <c r="B7311" s="120"/>
      <c r="C7311" s="120"/>
      <c r="D7311" s="120"/>
      <c r="E7311" s="120"/>
    </row>
    <row r="7312" spans="1:5" x14ac:dyDescent="0.2">
      <c r="A7312" s="121"/>
      <c r="B7312" s="120"/>
      <c r="C7312" s="120"/>
      <c r="D7312" s="120"/>
      <c r="E7312" s="120"/>
    </row>
    <row r="7313" spans="1:5" x14ac:dyDescent="0.2">
      <c r="A7313" s="121"/>
      <c r="B7313" s="120"/>
      <c r="C7313" s="120"/>
      <c r="D7313" s="120"/>
      <c r="E7313" s="120"/>
    </row>
    <row r="7314" spans="1:5" x14ac:dyDescent="0.2">
      <c r="A7314" s="121"/>
      <c r="B7314" s="120"/>
      <c r="C7314" s="120"/>
      <c r="D7314" s="120"/>
      <c r="E7314" s="120"/>
    </row>
    <row r="7315" spans="1:5" x14ac:dyDescent="0.2">
      <c r="A7315" s="121"/>
      <c r="B7315" s="120"/>
      <c r="C7315" s="120"/>
      <c r="D7315" s="120"/>
      <c r="E7315" s="120"/>
    </row>
    <row r="7316" spans="1:5" x14ac:dyDescent="0.2">
      <c r="A7316" s="121"/>
      <c r="B7316" s="120"/>
      <c r="C7316" s="120"/>
      <c r="D7316" s="120"/>
      <c r="E7316" s="120"/>
    </row>
    <row r="7317" spans="1:5" x14ac:dyDescent="0.2">
      <c r="A7317" s="121"/>
      <c r="B7317" s="120"/>
      <c r="C7317" s="120"/>
      <c r="D7317" s="120"/>
      <c r="E7317" s="120"/>
    </row>
    <row r="7318" spans="1:5" x14ac:dyDescent="0.2">
      <c r="A7318" s="121"/>
      <c r="B7318" s="120"/>
      <c r="C7318" s="120"/>
      <c r="D7318" s="120"/>
      <c r="E7318" s="120"/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Summary Load Customers </vt:lpstr>
      <vt:lpstr>Suppliers</vt:lpstr>
      <vt:lpstr>Summary REC Customers</vt:lpstr>
      <vt:lpstr>REC_programs_detail</vt:lpstr>
      <vt:lpstr>UI_C&amp;I_SS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Cheryl DeFrancesco</cp:lastModifiedBy>
  <cp:lastPrinted>2017-02-17T16:26:50Z</cp:lastPrinted>
  <dcterms:created xsi:type="dcterms:W3CDTF">2009-03-17T13:14:28Z</dcterms:created>
  <dcterms:modified xsi:type="dcterms:W3CDTF">2017-12-19T17:55:15Z</dcterms:modified>
</cp:coreProperties>
</file>