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265" windowWidth="20190" windowHeight="447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1" i="7" l="1"/>
  <c r="F20" i="7"/>
  <c r="D21" i="7"/>
  <c r="D20" i="7"/>
  <c r="B21" i="7"/>
  <c r="B20" i="7"/>
  <c r="F12" i="7"/>
  <c r="F11" i="7"/>
  <c r="D12" i="7"/>
  <c r="D11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 l="1"/>
  <c r="B32" i="5" l="1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B13" i="7" l="1"/>
  <c r="H12" i="7"/>
  <c r="C11" i="7" l="1"/>
  <c r="C12" i="7"/>
  <c r="H11" i="7" l="1"/>
  <c r="D13" i="7"/>
  <c r="E12" i="7" s="1"/>
  <c r="F13" i="7"/>
  <c r="G12" i="7" s="1"/>
  <c r="E11" i="7" l="1"/>
  <c r="G11" i="7"/>
  <c r="H13" i="7"/>
  <c r="I12" i="7" s="1"/>
  <c r="A15" i="7" s="1"/>
  <c r="I11" i="7" l="1"/>
  <c r="A14" i="7" s="1"/>
  <c r="D22" i="7" l="1"/>
  <c r="H20" i="7"/>
  <c r="H22" i="7" s="1"/>
  <c r="E21" i="7" l="1"/>
  <c r="E20" i="8"/>
  <c r="E13" i="8"/>
  <c r="E27" i="8"/>
  <c r="E20" i="7"/>
  <c r="I20" i="7"/>
  <c r="A24" i="7" s="1"/>
  <c r="I21" i="7"/>
  <c r="A25" i="7" s="1"/>
  <c r="G20" i="8"/>
  <c r="A22" i="8" s="1"/>
  <c r="G13" i="8"/>
  <c r="A15" i="8" s="1"/>
  <c r="G27" i="8"/>
  <c r="A29" i="8" s="1"/>
</calcChain>
</file>

<file path=xl/sharedStrings.xml><?xml version="1.0" encoding="utf-8"?>
<sst xmlns="http://schemas.openxmlformats.org/spreadsheetml/2006/main" count="164" uniqueCount="98">
  <si>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</si>
  <si>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</si>
  <si>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</si>
  <si>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</si>
  <si>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</si>
  <si>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</si>
  <si>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</si>
  <si>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</si>
  <si>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</si>
  <si>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</si>
  <si>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</si>
  <si>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</si>
  <si>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</si>
  <si>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</si>
  <si>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</si>
  <si>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</si>
  <si>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</si>
  <si>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</si>
  <si>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</si>
  <si>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</si>
  <si>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</si>
  <si>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</si>
  <si>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</si>
  <si>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</si>
  <si>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</si>
  <si>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</si>
  <si>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</si>
  <si>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</si>
  <si>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</si>
  <si>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</si>
  <si>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</si>
  <si>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</si>
  <si>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</si>
  <si>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</si>
  <si>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</si>
  <si>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</si>
  <si>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</si>
  <si>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</si>
  <si>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</si>
  <si>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</si>
  <si>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</si>
  <si>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</si>
  <si>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</si>
  <si>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</si>
  <si>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</si>
  <si>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</si>
  <si>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</si>
  <si>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</si>
  <si>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</si>
  <si>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</si>
  <si>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</si>
  <si>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</si>
  <si>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</si>
  <si>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</si>
  <si>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</si>
  <si>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</si>
  <si>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</si>
  <si>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</si>
  <si>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</si>
  <si>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</si>
  <si>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</si>
  <si>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</si>
  <si>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</si>
  <si>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</si>
  <si>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</si>
  <si>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</si>
  <si>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</si>
  <si>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</si>
  <si>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</si>
  <si>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</si>
  <si>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</si>
  <si>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</si>
  <si>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</si>
  <si>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</si>
  <si>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</si>
  <si>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</si>
  <si>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</si>
  <si>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</si>
  <si>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Great Eastern Energy</t>
  </si>
  <si>
    <t>HIKO Energy, LLC</t>
  </si>
  <si>
    <t>Major Energy Electric Services, LLC</t>
  </si>
  <si>
    <t>Mega Energy of New England</t>
  </si>
  <si>
    <t>Mint Energy, LLC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</si>
  <si>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</si>
  <si>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</si>
  <si>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</si>
  <si>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</si>
  <si>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</si>
  <si>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</si>
  <si>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</si>
  <si>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</si>
  <si>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</si>
  <si>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</si>
  <si>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</si>
  <si>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</si>
  <si>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</si>
  <si>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</si>
  <si>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Data as of May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</si>
</sst>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[$-409]mmmm\ d\,\ yyyy;@"/>
    <numFmt numFmtId="166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2" xfId="0" applyBorder="1"/>
    <xf numFmtId="166" fontId="0" fillId="0" borderId="2" xfId="6" applyNumberFormat="1" applyFont="1" applyBorder="1"/>
    <xf numFmtId="166" fontId="0" fillId="0" borderId="1" xfId="6" applyNumberFormat="1" applyFont="1" applyBorder="1"/>
    <xf numFmtId="166" fontId="0" fillId="0" borderId="11" xfId="6" applyNumberFormat="1" applyFont="1" applyBorder="1"/>
    <xf numFmtId="166" fontId="0" fillId="0" borderId="12" xfId="6" applyNumberFormat="1" applyFon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7">
    <cellStyle name="Comma" xfId="6" builtinId="3"/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05_May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410871/AppData/Local/Microsoft/Windows/INetCache/Content.Outlook/Z370WESM/Customer_count_files/2018/201805_May_2018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49908.975000000049</v>
          </cell>
        </row>
        <row r="25">
          <cell r="H25">
            <v>126970.21399999992</v>
          </cell>
        </row>
        <row r="26">
          <cell r="H26">
            <v>82772.815000000002</v>
          </cell>
        </row>
        <row r="29">
          <cell r="H29">
            <v>90885.502999999997</v>
          </cell>
        </row>
        <row r="30">
          <cell r="H30">
            <v>41637.313999999998</v>
          </cell>
        </row>
        <row r="31">
          <cell r="H31">
            <v>7322.1849999999995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Raw"/>
      <sheetName val="For RFP"/>
      <sheetName val="Suppliers"/>
      <sheetName val="Res"/>
      <sheetName val="C&amp;I"/>
      <sheetName val="LRS"/>
      <sheetName val="Summary"/>
      <sheetName val="Stations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98194</v>
          </cell>
        </row>
        <row r="19">
          <cell r="B19">
            <v>20920</v>
          </cell>
        </row>
        <row r="20">
          <cell r="B20">
            <v>211</v>
          </cell>
        </row>
        <row r="22">
          <cell r="B22">
            <v>201291</v>
          </cell>
        </row>
        <row r="23">
          <cell r="B23">
            <v>16945</v>
          </cell>
        </row>
        <row r="24">
          <cell r="B24">
            <v>25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A20" sqref="A20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57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34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27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2" t="s">
        <v>97</v>
      </c>
      <c r="B6" s="112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30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31</v>
      </c>
      <c r="C9" s="32"/>
      <c r="D9" s="31" t="s">
        <v>8</v>
      </c>
      <c r="E9" s="33"/>
      <c r="F9" s="31" t="s">
        <v>9</v>
      </c>
      <c r="G9" s="34"/>
      <c r="H9" s="31" t="s">
        <v>33</v>
      </c>
      <c r="I9" s="33"/>
    </row>
    <row r="10" spans="1:15" ht="18" customHeight="1">
      <c r="A10" s="36"/>
      <c r="B10" s="37" t="s">
        <v>10</v>
      </c>
      <c r="C10" s="38" t="s">
        <v>20</v>
      </c>
      <c r="D10" s="37" t="str">
        <f>B10</f>
        <v>MWh</v>
      </c>
      <c r="E10" s="38" t="s">
        <v>20</v>
      </c>
      <c r="F10" s="37" t="str">
        <f>D10</f>
        <v>MWh</v>
      </c>
      <c r="G10" s="38" t="s">
        <v>20</v>
      </c>
      <c r="H10" s="37" t="str">
        <f>F10</f>
        <v>MWh</v>
      </c>
      <c r="I10" s="38" t="s">
        <v>19</v>
      </c>
    </row>
    <row r="11" spans="1:15" ht="18" customHeight="1">
      <c r="A11" s="39" t="s">
        <v>11</v>
      </c>
      <c r="B11" s="68">
        <f>[1]Check!$H$24</f>
        <v>49908.975000000049</v>
      </c>
      <c r="C11" s="40">
        <f>IF(B11=0,0,B11/$B$13)</f>
        <v>0.35448105429248461</v>
      </c>
      <c r="D11" s="68">
        <f>[1]Check!$H$25</f>
        <v>126970.21399999992</v>
      </c>
      <c r="E11" s="40">
        <f>IF(D11=0,0,D11/$D$13)</f>
        <v>0.75305186847884975</v>
      </c>
      <c r="F11" s="68">
        <f>[1]Check!$H$26</f>
        <v>82772.815000000002</v>
      </c>
      <c r="G11" s="40">
        <f>IF(F11=0,0,F11/$F$13)</f>
        <v>0.91872817581441812</v>
      </c>
      <c r="H11" s="41">
        <f>IF(B11+D11+F11=0,0,B11+D11+F11)</f>
        <v>259652.00399999996</v>
      </c>
      <c r="I11" s="40">
        <f>IF(H11=0,0,H11/$H$13)</f>
        <v>0.64994730899184761</v>
      </c>
    </row>
    <row r="12" spans="1:15" ht="18" customHeight="1">
      <c r="A12" s="39" t="s">
        <v>12</v>
      </c>
      <c r="B12" s="69">
        <f>[1]Check!$H$29</f>
        <v>90885.502999999997</v>
      </c>
      <c r="C12" s="40">
        <f>IF(B12=0,0,B12/$B$13)</f>
        <v>0.64551894570751533</v>
      </c>
      <c r="D12" s="69">
        <f>[1]Check!$H$30</f>
        <v>41637.313999999998</v>
      </c>
      <c r="E12" s="40">
        <f>IF(D12=0,0,D12/$D$13)</f>
        <v>0.24694813152115019</v>
      </c>
      <c r="F12" s="69">
        <f>[1]Check!$H$31</f>
        <v>7322.1849999999995</v>
      </c>
      <c r="G12" s="40">
        <f>IF(F12=0,0,F12/$F$13)</f>
        <v>8.1271824185581876E-2</v>
      </c>
      <c r="H12" s="102">
        <f>IF(B12+D12+F12=0,0,B12+D12+F12)</f>
        <v>139845.00199999998</v>
      </c>
      <c r="I12" s="40">
        <f>IF(H12=0,0,H12/$H$13)</f>
        <v>0.35005269100815239</v>
      </c>
    </row>
    <row r="13" spans="1:15" ht="18" customHeight="1">
      <c r="A13" s="107" t="s">
        <v>7</v>
      </c>
      <c r="B13" s="42">
        <f>SUM(B11:B12)</f>
        <v>140794.47800000006</v>
      </c>
      <c r="C13" s="43"/>
      <c r="D13" s="42">
        <f>SUM(D11:D12)</f>
        <v>168607.52799999993</v>
      </c>
      <c r="E13" s="43"/>
      <c r="F13" s="42">
        <f>SUM(F11:F12)</f>
        <v>90095</v>
      </c>
      <c r="G13" s="43"/>
      <c r="H13" s="42">
        <f>IF(H11+H12=0,0,H11+H12)</f>
        <v>399497.00599999994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259,652 MWh, or 65.0%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139,845 MHh, or 35.0%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29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31</v>
      </c>
      <c r="C18" s="51"/>
      <c r="D18" s="31" t="s">
        <v>8</v>
      </c>
      <c r="E18" s="52"/>
      <c r="F18" s="31" t="s">
        <v>9</v>
      </c>
      <c r="G18" s="34"/>
      <c r="H18" s="31" t="s">
        <v>33</v>
      </c>
      <c r="I18" s="33"/>
      <c r="O18" s="100"/>
    </row>
    <row r="19" spans="1:17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D19</f>
        <v>Customers</v>
      </c>
      <c r="G19" s="38" t="s">
        <v>20</v>
      </c>
      <c r="H19" s="37" t="str">
        <f>F19</f>
        <v>Customers</v>
      </c>
      <c r="I19" s="38" t="s">
        <v>19</v>
      </c>
    </row>
    <row r="20" spans="1:17" ht="18" customHeight="1">
      <c r="A20" s="39" t="str">
        <f>A11</f>
        <v>Suppliers</v>
      </c>
      <c r="B20" s="68">
        <f>[2]Summary!$B$18</f>
        <v>98194</v>
      </c>
      <c r="C20" s="40">
        <f>IF(B20=0,0,B20/$B$22)</f>
        <v>0.32787618745513131</v>
      </c>
      <c r="D20" s="68">
        <f>[2]Summary!$B$19</f>
        <v>20920</v>
      </c>
      <c r="E20" s="53">
        <f>IF(D20=0,0,D20/$D$22)</f>
        <v>0.55248910603459656</v>
      </c>
      <c r="F20" s="68">
        <f>[2]Summary!$B$20</f>
        <v>211</v>
      </c>
      <c r="G20" s="40">
        <f>IF(F20=0,0,F20/$F$22)</f>
        <v>0.89406779661016944</v>
      </c>
      <c r="H20" s="41">
        <f>IF(B20+D20+F20=0,0,B20+D20+F20)</f>
        <v>119325</v>
      </c>
      <c r="I20" s="40">
        <f>IF(H20=0,0,H20/$H$22)</f>
        <v>0.35346548731286248</v>
      </c>
      <c r="J20" s="54"/>
      <c r="M20" s="101"/>
    </row>
    <row r="21" spans="1:17" ht="18" customHeight="1">
      <c r="A21" s="39" t="str">
        <f>A12</f>
        <v>UI</v>
      </c>
      <c r="B21" s="69">
        <f>[2]Summary!$B$22</f>
        <v>201291</v>
      </c>
      <c r="C21" s="40">
        <f>IF(B21=0,0,B21/$B$22)</f>
        <v>0.67212381254486864</v>
      </c>
      <c r="D21" s="69">
        <f>[2]Summary!$B$23</f>
        <v>16945</v>
      </c>
      <c r="E21" s="53">
        <f>IF(D21=0,0,D21/$D$22)</f>
        <v>0.44751089396540339</v>
      </c>
      <c r="F21" s="68">
        <f>[2]Summary!$B$24</f>
        <v>25</v>
      </c>
      <c r="G21" s="40">
        <f>IF(F21=0,0,F21/$F$22)</f>
        <v>0.1059322033898305</v>
      </c>
      <c r="H21" s="69">
        <f>IF(B21+D21+F21=0,0,B21+D21+F21)</f>
        <v>218261</v>
      </c>
      <c r="I21" s="40">
        <f>IF(H21=0,0,H21/$H$22)</f>
        <v>0.64653451268713746</v>
      </c>
    </row>
    <row r="22" spans="1:17" ht="18" customHeight="1">
      <c r="A22" s="39" t="str">
        <f>A13</f>
        <v>Total</v>
      </c>
      <c r="B22" s="42">
        <f>SUM(B20:B21)</f>
        <v>299485</v>
      </c>
      <c r="C22" s="55"/>
      <c r="D22" s="42">
        <f>SUM(D20:D21)</f>
        <v>37865</v>
      </c>
      <c r="E22" s="43"/>
      <c r="F22" s="42">
        <f>SUM(F20:F21)</f>
        <v>236</v>
      </c>
      <c r="G22" s="43"/>
      <c r="H22" s="42">
        <f>IF(H20+H21=0,0,H20+H21)</f>
        <v>337586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119,325 of UI's total customers, or 35.3%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218,261 or 64.7%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28</v>
      </c>
      <c r="I28" s="101"/>
    </row>
    <row r="29" spans="1:17" ht="13.5">
      <c r="A29" s="66" t="s">
        <v>32</v>
      </c>
    </row>
    <row r="30" spans="1:17" ht="13.5">
      <c r="A30" s="66" t="s">
        <v>50</v>
      </c>
    </row>
    <row r="31" spans="1:17">
      <c r="A31" s="67" t="s">
        <v>18</v>
      </c>
    </row>
    <row r="32" spans="1:17">
      <c r="A32" s="67" t="s">
        <v>24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showZeros="0" topLeftCell="A25" zoomScaleNormal="100" workbookViewId="0">
      <selection activeCell="B9" sqref="B9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18" t="s">
        <v>57</v>
      </c>
      <c r="B2" s="118"/>
      <c r="C2" s="118"/>
      <c r="D2" s="118"/>
      <c r="E2" s="118"/>
      <c r="F2" s="118"/>
      <c r="G2" s="24"/>
      <c r="H2" s="25"/>
      <c r="I2" s="25"/>
    </row>
    <row r="3" spans="1:11" s="8" customFormat="1" ht="18" customHeight="1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May 31, 2018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>
      <c r="A9" s="105">
        <v>1</v>
      </c>
      <c r="B9" s="113" t="s">
        <v>61</v>
      </c>
      <c r="C9" s="114">
        <v>262</v>
      </c>
      <c r="D9" s="115">
        <v>230</v>
      </c>
      <c r="E9" s="114">
        <v>492</v>
      </c>
      <c r="F9" s="21">
        <f t="shared" ref="F9:F50" si="0">IF(E9=0,"",E9/$E$51)</f>
        <v>4.1231929604022624E-3</v>
      </c>
    </row>
    <row r="10" spans="1:11" ht="14.25" customHeight="1">
      <c r="A10" s="105">
        <v>2</v>
      </c>
      <c r="B10" s="113" t="s">
        <v>58</v>
      </c>
      <c r="C10" s="114">
        <v>595</v>
      </c>
      <c r="D10" s="115">
        <v>1002</v>
      </c>
      <c r="E10" s="114">
        <v>1597</v>
      </c>
      <c r="F10" s="21">
        <f t="shared" si="0"/>
        <v>1.3383616174313849E-2</v>
      </c>
    </row>
    <row r="11" spans="1:11" ht="14.25" customHeight="1">
      <c r="A11" s="105">
        <v>3</v>
      </c>
      <c r="B11" s="113" t="s">
        <v>51</v>
      </c>
      <c r="C11" s="114">
        <v>10952</v>
      </c>
      <c r="D11" s="115">
        <v>784</v>
      </c>
      <c r="E11" s="114">
        <v>11736</v>
      </c>
      <c r="F11" s="21">
        <f t="shared" si="0"/>
        <v>9.8353236957888127E-2</v>
      </c>
    </row>
    <row r="12" spans="1:11" ht="14.25" customHeight="1">
      <c r="A12" s="105">
        <v>4</v>
      </c>
      <c r="B12" s="113" t="s">
        <v>55</v>
      </c>
      <c r="C12" s="114">
        <v>84</v>
      </c>
      <c r="D12" s="115">
        <v>201</v>
      </c>
      <c r="E12" s="114">
        <v>285</v>
      </c>
      <c r="F12" s="21">
        <f t="shared" si="0"/>
        <v>2.3884349465744816E-3</v>
      </c>
    </row>
    <row r="13" spans="1:11" ht="14.25" customHeight="1">
      <c r="A13" s="105">
        <v>5</v>
      </c>
      <c r="B13" s="113" t="s">
        <v>62</v>
      </c>
      <c r="C13" s="114">
        <v>17</v>
      </c>
      <c r="D13" s="115">
        <v>3038</v>
      </c>
      <c r="E13" s="114">
        <v>3055</v>
      </c>
      <c r="F13" s="21">
        <f t="shared" si="0"/>
        <v>2.560234653257909E-2</v>
      </c>
    </row>
    <row r="14" spans="1:11" ht="14.25" customHeight="1">
      <c r="A14" s="105">
        <v>6</v>
      </c>
      <c r="B14" s="113" t="s">
        <v>63</v>
      </c>
      <c r="C14" s="114">
        <v>11</v>
      </c>
      <c r="D14" s="115">
        <v>166</v>
      </c>
      <c r="E14" s="114">
        <v>177</v>
      </c>
      <c r="F14" s="21">
        <f t="shared" si="0"/>
        <v>1.4833438089252042E-3</v>
      </c>
    </row>
    <row r="15" spans="1:11" ht="14.25" customHeight="1">
      <c r="A15" s="105">
        <v>7</v>
      </c>
      <c r="B15" s="113" t="s">
        <v>64</v>
      </c>
      <c r="C15" s="114">
        <v>670</v>
      </c>
      <c r="D15" s="115">
        <v>17</v>
      </c>
      <c r="E15" s="114">
        <v>687</v>
      </c>
      <c r="F15" s="21">
        <f t="shared" si="0"/>
        <v>5.7573852922690131E-3</v>
      </c>
    </row>
    <row r="16" spans="1:11" ht="14.25" customHeight="1">
      <c r="A16" s="105">
        <v>8</v>
      </c>
      <c r="B16" s="113" t="s">
        <v>65</v>
      </c>
      <c r="C16" s="114">
        <v>8959</v>
      </c>
      <c r="D16" s="115">
        <v>653</v>
      </c>
      <c r="E16" s="114">
        <v>9612</v>
      </c>
      <c r="F16" s="21">
        <f t="shared" si="0"/>
        <v>8.0553111250785667E-2</v>
      </c>
    </row>
    <row r="17" spans="1:6" ht="14.25" customHeight="1">
      <c r="A17" s="105">
        <v>9</v>
      </c>
      <c r="B17" s="113" t="s">
        <v>66</v>
      </c>
      <c r="C17" s="114">
        <v>687</v>
      </c>
      <c r="D17" s="115">
        <v>111</v>
      </c>
      <c r="E17" s="114">
        <v>798</v>
      </c>
      <c r="F17" s="21">
        <f t="shared" si="0"/>
        <v>6.6876178504085481E-3</v>
      </c>
    </row>
    <row r="18" spans="1:6" ht="14.25" customHeight="1">
      <c r="A18" s="105">
        <v>10</v>
      </c>
      <c r="B18" s="113" t="s">
        <v>67</v>
      </c>
      <c r="C18" s="114"/>
      <c r="D18" s="115">
        <v>12</v>
      </c>
      <c r="E18" s="114">
        <v>12</v>
      </c>
      <c r="F18" s="21">
        <f t="shared" si="0"/>
        <v>1.005656819610308E-4</v>
      </c>
    </row>
    <row r="19" spans="1:6" ht="14.25" customHeight="1">
      <c r="A19" s="105">
        <v>11</v>
      </c>
      <c r="B19" s="113" t="s">
        <v>68</v>
      </c>
      <c r="C19" s="114">
        <v>631</v>
      </c>
      <c r="D19" s="115">
        <v>4498</v>
      </c>
      <c r="E19" s="114">
        <v>5129</v>
      </c>
      <c r="F19" s="21">
        <f t="shared" si="0"/>
        <v>4.2983448564843915E-2</v>
      </c>
    </row>
    <row r="20" spans="1:6" ht="14.25" customHeight="1">
      <c r="A20" s="105">
        <v>12</v>
      </c>
      <c r="B20" s="113" t="s">
        <v>69</v>
      </c>
      <c r="C20" s="114">
        <v>8276</v>
      </c>
      <c r="D20" s="115">
        <v>674</v>
      </c>
      <c r="E20" s="114">
        <v>8950</v>
      </c>
      <c r="F20" s="21">
        <f t="shared" si="0"/>
        <v>7.5005237795935473E-2</v>
      </c>
    </row>
    <row r="21" spans="1:6" ht="14.25" customHeight="1">
      <c r="A21" s="105">
        <v>13</v>
      </c>
      <c r="B21" s="113" t="s">
        <v>59</v>
      </c>
      <c r="C21" s="114">
        <v>61</v>
      </c>
      <c r="D21" s="115">
        <v>1355</v>
      </c>
      <c r="E21" s="114">
        <v>1416</v>
      </c>
      <c r="F21" s="21">
        <f t="shared" si="0"/>
        <v>1.1866750471401634E-2</v>
      </c>
    </row>
    <row r="22" spans="1:6" ht="14.25" customHeight="1">
      <c r="A22" s="105">
        <v>14</v>
      </c>
      <c r="B22" s="113" t="s">
        <v>70</v>
      </c>
      <c r="C22" s="114">
        <v>8434</v>
      </c>
      <c r="D22" s="115">
        <v>2538</v>
      </c>
      <c r="E22" s="114">
        <v>10972</v>
      </c>
      <c r="F22" s="21">
        <f t="shared" si="0"/>
        <v>9.1950555206369161E-2</v>
      </c>
    </row>
    <row r="23" spans="1:6" ht="14.25" customHeight="1">
      <c r="A23" s="105">
        <v>15</v>
      </c>
      <c r="B23" s="113" t="s">
        <v>71</v>
      </c>
      <c r="C23" s="114">
        <v>5487</v>
      </c>
      <c r="D23" s="115">
        <v>299</v>
      </c>
      <c r="E23" s="114">
        <v>5786</v>
      </c>
      <c r="F23" s="21">
        <f t="shared" si="0"/>
        <v>4.8489419652210347E-2</v>
      </c>
    </row>
    <row r="24" spans="1:6" ht="14.25" customHeight="1">
      <c r="A24" s="105">
        <v>16</v>
      </c>
      <c r="B24" s="113" t="s">
        <v>72</v>
      </c>
      <c r="C24" s="114"/>
      <c r="D24" s="115">
        <v>63</v>
      </c>
      <c r="E24" s="114">
        <v>63</v>
      </c>
      <c r="F24" s="21">
        <f t="shared" si="0"/>
        <v>5.2796983029541173E-4</v>
      </c>
    </row>
    <row r="25" spans="1:6" ht="14.25" customHeight="1">
      <c r="A25" s="105">
        <v>17</v>
      </c>
      <c r="B25" s="113" t="s">
        <v>73</v>
      </c>
      <c r="C25" s="114">
        <v>4</v>
      </c>
      <c r="D25" s="115">
        <v>10</v>
      </c>
      <c r="E25" s="114">
        <v>14</v>
      </c>
      <c r="F25" s="21">
        <f t="shared" si="0"/>
        <v>1.1732662895453594E-4</v>
      </c>
    </row>
    <row r="26" spans="1:6" ht="14.25" customHeight="1">
      <c r="A26" s="105">
        <v>18</v>
      </c>
      <c r="B26" s="113" t="s">
        <v>74</v>
      </c>
      <c r="C26" s="114">
        <v>557</v>
      </c>
      <c r="D26" s="115">
        <v>128</v>
      </c>
      <c r="E26" s="114">
        <v>685</v>
      </c>
      <c r="F26" s="21">
        <f t="shared" si="0"/>
        <v>5.7406243452755084E-3</v>
      </c>
    </row>
    <row r="27" spans="1:6" ht="14.25" customHeight="1">
      <c r="A27" s="105">
        <v>19</v>
      </c>
      <c r="B27" s="113" t="s">
        <v>75</v>
      </c>
      <c r="C27" s="114">
        <v>1</v>
      </c>
      <c r="D27" s="115"/>
      <c r="E27" s="114">
        <v>1</v>
      </c>
      <c r="F27" s="21">
        <f t="shared" si="0"/>
        <v>8.3804734967525668E-6</v>
      </c>
    </row>
    <row r="28" spans="1:6" ht="14.25" customHeight="1">
      <c r="A28" s="105">
        <v>20</v>
      </c>
      <c r="B28" s="113" t="s">
        <v>76</v>
      </c>
      <c r="C28" s="114">
        <v>130</v>
      </c>
      <c r="D28" s="115">
        <v>793</v>
      </c>
      <c r="E28" s="114">
        <v>923</v>
      </c>
      <c r="F28" s="21">
        <f t="shared" si="0"/>
        <v>7.7351770375026193E-3</v>
      </c>
    </row>
    <row r="29" spans="1:6" ht="14.25" customHeight="1">
      <c r="A29" s="105">
        <v>21</v>
      </c>
      <c r="B29" s="113" t="s">
        <v>77</v>
      </c>
      <c r="C29" s="114">
        <v>262</v>
      </c>
      <c r="D29" s="115">
        <v>93</v>
      </c>
      <c r="E29" s="114">
        <v>355</v>
      </c>
      <c r="F29" s="21">
        <f t="shared" si="0"/>
        <v>2.9750680913471612E-3</v>
      </c>
    </row>
    <row r="30" spans="1:6" ht="14.25" customHeight="1">
      <c r="A30" s="105">
        <v>22</v>
      </c>
      <c r="B30" s="113" t="s">
        <v>78</v>
      </c>
      <c r="C30" s="114"/>
      <c r="D30" s="115">
        <v>13</v>
      </c>
      <c r="E30" s="114">
        <v>13</v>
      </c>
      <c r="F30" s="21">
        <f t="shared" si="0"/>
        <v>1.0894615545778336E-4</v>
      </c>
    </row>
    <row r="31" spans="1:6" ht="14.25" customHeight="1">
      <c r="A31" s="105">
        <v>23</v>
      </c>
      <c r="B31" s="113" t="s">
        <v>79</v>
      </c>
      <c r="C31" s="114">
        <v>613</v>
      </c>
      <c r="D31" s="115">
        <v>10</v>
      </c>
      <c r="E31" s="114">
        <v>623</v>
      </c>
      <c r="F31" s="21">
        <f t="shared" si="0"/>
        <v>5.2210349884768492E-3</v>
      </c>
    </row>
    <row r="32" spans="1:6" ht="14.25" customHeight="1">
      <c r="A32" s="105">
        <v>24</v>
      </c>
      <c r="B32" s="113" t="s">
        <v>13</v>
      </c>
      <c r="C32" s="114">
        <v>4080</v>
      </c>
      <c r="D32" s="115">
        <v>122</v>
      </c>
      <c r="E32" s="114">
        <v>4202</v>
      </c>
      <c r="F32" s="21">
        <f t="shared" si="0"/>
        <v>3.5214749633354282E-2</v>
      </c>
    </row>
    <row r="33" spans="1:7" ht="14.25" customHeight="1">
      <c r="A33" s="105">
        <v>25</v>
      </c>
      <c r="B33" s="113" t="s">
        <v>80</v>
      </c>
      <c r="C33" s="114">
        <v>1947</v>
      </c>
      <c r="D33" s="115">
        <v>27</v>
      </c>
      <c r="E33" s="114">
        <v>1974</v>
      </c>
      <c r="F33" s="21">
        <f t="shared" si="0"/>
        <v>1.6543054682589566E-2</v>
      </c>
    </row>
    <row r="34" spans="1:7" ht="14.25" customHeight="1">
      <c r="A34" s="105">
        <v>26</v>
      </c>
      <c r="B34" s="113" t="s">
        <v>81</v>
      </c>
      <c r="C34" s="114">
        <v>162</v>
      </c>
      <c r="D34" s="115">
        <v>94</v>
      </c>
      <c r="E34" s="114">
        <v>256</v>
      </c>
      <c r="F34" s="21">
        <f t="shared" si="0"/>
        <v>2.1454012151686571E-3</v>
      </c>
    </row>
    <row r="35" spans="1:7" ht="14.25" customHeight="1">
      <c r="A35" s="105">
        <v>27</v>
      </c>
      <c r="B35" s="113" t="s">
        <v>82</v>
      </c>
      <c r="C35" s="114"/>
      <c r="D35" s="115">
        <v>53</v>
      </c>
      <c r="E35" s="114">
        <v>53</v>
      </c>
      <c r="F35" s="21">
        <f t="shared" si="0"/>
        <v>4.4416509532788605E-4</v>
      </c>
    </row>
    <row r="36" spans="1:7" ht="14.25" customHeight="1">
      <c r="A36" s="105">
        <v>28</v>
      </c>
      <c r="B36" s="113" t="s">
        <v>83</v>
      </c>
      <c r="C36" s="114">
        <v>395</v>
      </c>
      <c r="D36" s="115">
        <v>32</v>
      </c>
      <c r="E36" s="114">
        <v>427</v>
      </c>
      <c r="F36" s="21">
        <f t="shared" si="0"/>
        <v>3.5784621831133458E-3</v>
      </c>
    </row>
    <row r="37" spans="1:7" ht="14.25" customHeight="1">
      <c r="A37" s="105">
        <v>29</v>
      </c>
      <c r="B37" s="113" t="s">
        <v>84</v>
      </c>
      <c r="C37" s="114">
        <v>236</v>
      </c>
      <c r="D37" s="115">
        <v>374</v>
      </c>
      <c r="E37" s="114">
        <v>610</v>
      </c>
      <c r="F37" s="21">
        <f t="shared" si="0"/>
        <v>5.1120888330190659E-3</v>
      </c>
    </row>
    <row r="38" spans="1:7" ht="14.25" customHeight="1">
      <c r="A38" s="105">
        <v>30</v>
      </c>
      <c r="B38" s="113" t="s">
        <v>85</v>
      </c>
      <c r="C38" s="114">
        <v>10682</v>
      </c>
      <c r="D38" s="115">
        <v>256</v>
      </c>
      <c r="E38" s="114">
        <v>10938</v>
      </c>
      <c r="F38" s="21">
        <f t="shared" si="0"/>
        <v>9.1665619107479571E-2</v>
      </c>
    </row>
    <row r="39" spans="1:7" ht="14.25" customHeight="1">
      <c r="A39" s="105">
        <v>31</v>
      </c>
      <c r="B39" s="113" t="s">
        <v>86</v>
      </c>
      <c r="C39" s="114">
        <v>1152</v>
      </c>
      <c r="D39" s="115">
        <v>252</v>
      </c>
      <c r="E39" s="114">
        <v>1404</v>
      </c>
      <c r="F39" s="21">
        <f t="shared" si="0"/>
        <v>1.1766184789440604E-2</v>
      </c>
    </row>
    <row r="40" spans="1:7" ht="14.25" customHeight="1">
      <c r="A40" s="105">
        <v>32</v>
      </c>
      <c r="B40" s="113" t="s">
        <v>87</v>
      </c>
      <c r="C40" s="114">
        <v>1278</v>
      </c>
      <c r="D40" s="115">
        <v>78</v>
      </c>
      <c r="E40" s="114">
        <v>1356</v>
      </c>
      <c r="F40" s="21">
        <f t="shared" si="0"/>
        <v>1.136392206159648E-2</v>
      </c>
    </row>
    <row r="41" spans="1:7" ht="14.25" customHeight="1">
      <c r="A41" s="105">
        <v>33</v>
      </c>
      <c r="B41" s="113" t="s">
        <v>88</v>
      </c>
      <c r="C41" s="114">
        <v>5475</v>
      </c>
      <c r="D41" s="115">
        <v>871</v>
      </c>
      <c r="E41" s="114">
        <v>6346</v>
      </c>
      <c r="F41" s="21">
        <f t="shared" si="0"/>
        <v>5.318248481039179E-2</v>
      </c>
    </row>
    <row r="42" spans="1:7" ht="14.25" customHeight="1">
      <c r="A42" s="105">
        <v>34</v>
      </c>
      <c r="B42" s="113" t="s">
        <v>89</v>
      </c>
      <c r="C42" s="114">
        <v>3682</v>
      </c>
      <c r="D42" s="115">
        <v>970</v>
      </c>
      <c r="E42" s="114">
        <v>4652</v>
      </c>
      <c r="F42" s="21">
        <f t="shared" si="0"/>
        <v>3.8985962706892939E-2</v>
      </c>
    </row>
    <row r="43" spans="1:7" ht="14.25" customHeight="1">
      <c r="A43" s="105">
        <v>35</v>
      </c>
      <c r="B43" s="113" t="s">
        <v>90</v>
      </c>
      <c r="C43" s="114">
        <v>3288</v>
      </c>
      <c r="D43" s="115">
        <v>231</v>
      </c>
      <c r="E43" s="114">
        <v>3519</v>
      </c>
      <c r="F43" s="21">
        <f t="shared" si="0"/>
        <v>2.9490886235072282E-2</v>
      </c>
    </row>
    <row r="44" spans="1:7">
      <c r="A44" s="105">
        <v>36</v>
      </c>
      <c r="B44" s="113" t="s">
        <v>91</v>
      </c>
      <c r="C44" s="114">
        <v>2085</v>
      </c>
      <c r="D44" s="115">
        <v>258</v>
      </c>
      <c r="E44" s="114">
        <v>2343</v>
      </c>
      <c r="F44" s="21">
        <f t="shared" si="0"/>
        <v>1.9635449402891265E-2</v>
      </c>
    </row>
    <row r="45" spans="1:7">
      <c r="A45" s="105">
        <v>37</v>
      </c>
      <c r="B45" s="113" t="s">
        <v>92</v>
      </c>
      <c r="C45" s="114"/>
      <c r="D45" s="115">
        <v>14</v>
      </c>
      <c r="E45" s="114">
        <v>14</v>
      </c>
      <c r="F45" s="21">
        <f t="shared" si="0"/>
        <v>1.1732662895453594E-4</v>
      </c>
      <c r="G45" s="109"/>
    </row>
    <row r="46" spans="1:7">
      <c r="A46" s="105">
        <v>38</v>
      </c>
      <c r="B46" s="113" t="s">
        <v>56</v>
      </c>
      <c r="C46" s="114">
        <v>4506</v>
      </c>
      <c r="D46" s="115">
        <v>129</v>
      </c>
      <c r="E46" s="114">
        <v>4635</v>
      </c>
      <c r="F46" s="21">
        <f t="shared" si="0"/>
        <v>3.8843494657448144E-2</v>
      </c>
    </row>
    <row r="47" spans="1:7">
      <c r="A47" s="105">
        <v>39</v>
      </c>
      <c r="B47" s="113" t="s">
        <v>93</v>
      </c>
      <c r="C47" s="114">
        <v>7041</v>
      </c>
      <c r="D47" s="115">
        <v>192</v>
      </c>
      <c r="E47" s="114">
        <v>7233</v>
      </c>
      <c r="F47" s="21">
        <f t="shared" si="0"/>
        <v>6.0615964802011313E-2</v>
      </c>
    </row>
    <row r="48" spans="1:7">
      <c r="A48" s="105">
        <v>40</v>
      </c>
      <c r="B48" s="113" t="s">
        <v>94</v>
      </c>
      <c r="C48" s="114">
        <v>3147</v>
      </c>
      <c r="D48" s="115">
        <v>63</v>
      </c>
      <c r="E48" s="114">
        <v>3210</v>
      </c>
      <c r="F48" s="21">
        <f t="shared" si="0"/>
        <v>2.6901319924575739E-2</v>
      </c>
    </row>
    <row r="49" spans="1:10">
      <c r="A49" s="105">
        <v>41</v>
      </c>
      <c r="B49" s="113" t="s">
        <v>95</v>
      </c>
      <c r="C49" s="114">
        <v>846</v>
      </c>
      <c r="D49" s="115">
        <v>144</v>
      </c>
      <c r="E49" s="114">
        <v>990</v>
      </c>
      <c r="F49" s="21">
        <f t="shared" si="0"/>
        <v>8.2966687617850414E-3</v>
      </c>
    </row>
    <row r="50" spans="1:10">
      <c r="A50" s="105">
        <v>42</v>
      </c>
      <c r="B50" s="113" t="s">
        <v>96</v>
      </c>
      <c r="C50" s="114">
        <v>1499</v>
      </c>
      <c r="D50" s="115">
        <v>283</v>
      </c>
      <c r="E50" s="114">
        <v>1782</v>
      </c>
      <c r="F50" s="21">
        <f t="shared" si="0"/>
        <v>1.4934003771213074E-2</v>
      </c>
    </row>
    <row r="51" spans="1:10">
      <c r="A51" s="105"/>
      <c r="B51" s="108" t="s">
        <v>60</v>
      </c>
      <c r="C51" s="116">
        <v>98194</v>
      </c>
      <c r="D51" s="117">
        <v>21131</v>
      </c>
      <c r="E51" s="114">
        <v>119325</v>
      </c>
      <c r="F51" s="21">
        <f>SUM(F9:F50)</f>
        <v>1</v>
      </c>
    </row>
    <row r="52" spans="1:10">
      <c r="A52" s="106"/>
      <c r="D52" s="110"/>
    </row>
    <row r="53" spans="1:10">
      <c r="A53" s="1" t="s">
        <v>23</v>
      </c>
      <c r="B53" s="103"/>
    </row>
    <row r="54" spans="1:10">
      <c r="A54" s="1" t="s">
        <v>22</v>
      </c>
      <c r="J54" s="104"/>
    </row>
    <row r="55" spans="1:10">
      <c r="A55" s="1" t="s">
        <v>18</v>
      </c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B20" sqref="B20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18" t="s">
        <v>57</v>
      </c>
      <c r="B2" s="118"/>
      <c r="C2" s="118"/>
      <c r="D2" s="118"/>
      <c r="E2" s="118"/>
      <c r="F2" s="118"/>
      <c r="G2" s="118"/>
      <c r="H2" s="118"/>
      <c r="I2" s="25"/>
    </row>
    <row r="3" spans="1:9" s="8" customFormat="1" ht="18" customHeight="1">
      <c r="A3" s="22" t="s">
        <v>49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48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May 31, 2018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42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53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5</v>
      </c>
      <c r="C11" s="51"/>
      <c r="D11" s="31" t="s">
        <v>26</v>
      </c>
      <c r="E11" s="52"/>
      <c r="F11" s="31" t="s">
        <v>33</v>
      </c>
      <c r="G11" s="33"/>
    </row>
    <row r="12" spans="1:9" ht="18" customHeight="1">
      <c r="A12" s="36"/>
      <c r="B12" s="37" t="s">
        <v>14</v>
      </c>
      <c r="C12" s="38" t="s">
        <v>20</v>
      </c>
      <c r="D12" s="37" t="str">
        <f>B12</f>
        <v>Customers</v>
      </c>
      <c r="E12" s="38" t="s">
        <v>20</v>
      </c>
      <c r="F12" s="37" t="str">
        <f>B12</f>
        <v>Customers</v>
      </c>
      <c r="G12" s="38" t="s">
        <v>19</v>
      </c>
    </row>
    <row r="13" spans="1:9" ht="18" customHeight="1">
      <c r="A13" s="39" t="s">
        <v>44</v>
      </c>
      <c r="B13" s="42">
        <f>REC_programs_detail!B23</f>
        <v>3648</v>
      </c>
      <c r="C13" s="43">
        <f>IF(B13=0,0,B13/'Summary Load Customers '!$B$22)</f>
        <v>1.2180910563133378E-2</v>
      </c>
      <c r="D13" s="42">
        <f>REC_programs_detail!C23</f>
        <v>41</v>
      </c>
      <c r="E13" s="43">
        <f>IF(D13=0,0,D13/('Summary Load Customers '!$D$22+'Summary Load Customers '!$F$22))</f>
        <v>1.0760872418046771E-3</v>
      </c>
      <c r="F13" s="42">
        <f>B13+D13</f>
        <v>3689</v>
      </c>
      <c r="G13" s="43">
        <f>IF(F13=0,0,F13/'Summary Load Customers '!$H$22)</f>
        <v>1.0927585859603182E-2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3,689 of UI's customers, or 1.1%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43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5</v>
      </c>
      <c r="C18" s="51"/>
      <c r="D18" s="31" t="s">
        <v>26</v>
      </c>
      <c r="E18" s="52"/>
      <c r="F18" s="31" t="s">
        <v>33</v>
      </c>
      <c r="G18" s="33"/>
    </row>
    <row r="19" spans="1:9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B19</f>
        <v>Customers</v>
      </c>
      <c r="G19" s="38" t="s">
        <v>19</v>
      </c>
    </row>
    <row r="20" spans="1:9" ht="18" customHeight="1">
      <c r="A20" s="39" t="s">
        <v>45</v>
      </c>
      <c r="B20" s="42">
        <f>REC_programs_detail!B29</f>
        <v>671</v>
      </c>
      <c r="C20" s="43">
        <f>IF(B20=0,0,B20/'Summary Load Customers '!$B$22)</f>
        <v>2.2405128804447636E-3</v>
      </c>
      <c r="D20" s="42">
        <f>REC_programs_detail!C29</f>
        <v>59</v>
      </c>
      <c r="E20" s="43">
        <f>IF(D20=0,0,D20/('Summary Load Customers '!$D$22+'Summary Load Customers '!$F$22))</f>
        <v>1.5485157869872181E-3</v>
      </c>
      <c r="F20" s="42">
        <f>B20+D20</f>
        <v>730</v>
      </c>
      <c r="G20" s="43">
        <f>IF(F20=0,0,F20/'Summary Load Customers '!$H$22)</f>
        <v>2.1624119483627875E-3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0,730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47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5</v>
      </c>
      <c r="C25" s="51"/>
      <c r="D25" s="31" t="s">
        <v>26</v>
      </c>
      <c r="E25" s="52"/>
      <c r="F25" s="31" t="s">
        <v>33</v>
      </c>
      <c r="G25" s="33"/>
    </row>
    <row r="26" spans="1:9" ht="15">
      <c r="A26" s="36"/>
      <c r="B26" s="37" t="s">
        <v>14</v>
      </c>
      <c r="C26" s="38" t="s">
        <v>20</v>
      </c>
      <c r="D26" s="37" t="str">
        <f>B26</f>
        <v>Customers</v>
      </c>
      <c r="E26" s="38" t="s">
        <v>20</v>
      </c>
      <c r="F26" s="37" t="str">
        <f>B26</f>
        <v>Customers</v>
      </c>
      <c r="G26" s="38" t="s">
        <v>19</v>
      </c>
    </row>
    <row r="27" spans="1:9" ht="14.25">
      <c r="A27" s="39" t="s">
        <v>46</v>
      </c>
      <c r="B27" s="42">
        <f>B13+B20</f>
        <v>4319</v>
      </c>
      <c r="C27" s="43">
        <f>IF(B27=0,0,B27/'Summary Load Customers '!$B$22)</f>
        <v>1.4421423443578142E-2</v>
      </c>
      <c r="D27" s="42">
        <f>D13+D20</f>
        <v>100</v>
      </c>
      <c r="E27" s="43">
        <f>IF(D27=0,0,D27/('Summary Load Customers '!$D$22+'Summary Load Customers '!$F$22))</f>
        <v>2.6246030287918952E-3</v>
      </c>
      <c r="F27" s="42">
        <f>B27+D27</f>
        <v>4419</v>
      </c>
      <c r="G27" s="43">
        <f>IF(F27=0,0,F27/'Summary Load Customers '!$H$22)</f>
        <v>1.3089997807965971E-2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4,419 of UI's customers, or 1.3% are participating in the combined REC programs.</v>
      </c>
      <c r="G29" s="49"/>
      <c r="H29" s="27"/>
    </row>
    <row r="31" spans="1:9" ht="13.5">
      <c r="A31" s="66" t="s">
        <v>32</v>
      </c>
    </row>
    <row r="32" spans="1:9" ht="13.5">
      <c r="A32" s="66"/>
    </row>
    <row r="33" spans="1:1" ht="13.5">
      <c r="A33" s="66" t="s">
        <v>54</v>
      </c>
    </row>
    <row r="34" spans="1:1">
      <c r="A34" s="67" t="s">
        <v>52</v>
      </c>
    </row>
    <row r="36" spans="1:1">
      <c r="A36" s="67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4" zoomScale="110" zoomScaleNormal="110" workbookViewId="0">
      <selection activeCell="C29" sqref="C29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19" t="str">
        <f>'Summary Load Customers '!A1</f>
        <v>The United Illuminating Company</v>
      </c>
      <c r="B1" s="119"/>
      <c r="C1" s="119"/>
      <c r="D1" s="119"/>
      <c r="E1" s="71"/>
      <c r="F1" s="71"/>
      <c r="G1" s="72"/>
    </row>
    <row r="2" spans="1:9" s="8" customFormat="1" ht="18" customHeight="1">
      <c r="A2" s="120" t="s">
        <v>57</v>
      </c>
      <c r="B2" s="120"/>
      <c r="C2" s="120"/>
      <c r="D2" s="120"/>
      <c r="E2" s="23"/>
      <c r="F2" s="23"/>
      <c r="G2" s="24"/>
      <c r="H2" s="25"/>
      <c r="I2" s="25"/>
    </row>
    <row r="3" spans="1:9" s="73" customFormat="1" ht="15" customHeight="1">
      <c r="A3" s="119" t="s">
        <v>35</v>
      </c>
      <c r="B3" s="119"/>
      <c r="C3" s="119"/>
      <c r="D3" s="119"/>
      <c r="E3" s="71"/>
      <c r="F3" s="71"/>
      <c r="G3" s="72"/>
    </row>
    <row r="4" spans="1:9" s="73" customFormat="1" ht="15" customHeight="1">
      <c r="A4" s="119" t="s">
        <v>2</v>
      </c>
      <c r="B4" s="119"/>
      <c r="C4" s="119"/>
      <c r="D4" s="119"/>
      <c r="E4" s="71"/>
      <c r="F4" s="71"/>
      <c r="G4" s="72"/>
    </row>
    <row r="5" spans="1:9" s="73" customFormat="1" ht="15" customHeight="1">
      <c r="A5" s="119" t="str">
        <f>'Summary Load Customers '!A6</f>
        <v>Data as of May 31, 2018</v>
      </c>
      <c r="B5" s="119"/>
      <c r="C5" s="119"/>
      <c r="D5" s="119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37</v>
      </c>
      <c r="B7" s="77" t="s">
        <v>5</v>
      </c>
      <c r="C7" s="76" t="s">
        <v>6</v>
      </c>
      <c r="D7" s="76" t="s">
        <v>33</v>
      </c>
      <c r="E7" s="78"/>
      <c r="F7" s="78"/>
      <c r="G7" s="79"/>
      <c r="H7" s="80"/>
    </row>
    <row r="8" spans="1:9">
      <c r="A8" s="82" t="s">
        <v>36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15</v>
      </c>
      <c r="B9" s="84">
        <v>135</v>
      </c>
      <c r="C9" s="84">
        <v>2</v>
      </c>
      <c r="D9" s="85">
        <f>SUM(B9:C9)</f>
        <v>137</v>
      </c>
      <c r="E9" s="87"/>
      <c r="F9" s="87"/>
      <c r="G9" s="86"/>
      <c r="H9" s="75"/>
    </row>
    <row r="10" spans="1:9">
      <c r="A10" s="82" t="s">
        <v>16</v>
      </c>
      <c r="B10" s="84">
        <v>2994</v>
      </c>
      <c r="C10" s="84">
        <v>36</v>
      </c>
      <c r="D10" s="85">
        <f>SUM(B10:C10)</f>
        <v>3030</v>
      </c>
      <c r="E10" s="88"/>
      <c r="F10" s="89"/>
      <c r="G10" s="86"/>
      <c r="H10" s="75"/>
    </row>
    <row r="11" spans="1:9">
      <c r="A11" s="90" t="s">
        <v>7</v>
      </c>
      <c r="B11" s="91">
        <f>IF(B9+B10=0,0,B9+B10)</f>
        <v>3129</v>
      </c>
      <c r="C11" s="91">
        <f>IF(SUM(C8:C10)=0,0,SUM(C8:C10))</f>
        <v>38</v>
      </c>
      <c r="D11" s="91">
        <f>IF(SUM(D8:D10)=0,0,SUM(D8:D10))</f>
        <v>3167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40</v>
      </c>
      <c r="B13" s="76" t="s">
        <v>5</v>
      </c>
      <c r="C13" s="76" t="str">
        <f>C7</f>
        <v>Business</v>
      </c>
      <c r="D13" s="76" t="s">
        <v>33</v>
      </c>
      <c r="E13" s="94"/>
      <c r="F13" s="95"/>
      <c r="G13" s="93"/>
      <c r="H13" s="75"/>
    </row>
    <row r="14" spans="1:9">
      <c r="A14" s="82" t="s">
        <v>36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15</v>
      </c>
      <c r="B15" s="84">
        <v>3</v>
      </c>
      <c r="C15" s="84">
        <v>0</v>
      </c>
      <c r="D15" s="85">
        <f>SUM(B15:C15)</f>
        <v>3</v>
      </c>
      <c r="E15" s="87"/>
      <c r="F15" s="87"/>
      <c r="G15" s="86"/>
      <c r="H15" s="75"/>
    </row>
    <row r="16" spans="1:9">
      <c r="A16" s="82" t="s">
        <v>16</v>
      </c>
      <c r="B16" s="84">
        <v>516</v>
      </c>
      <c r="C16" s="84">
        <v>3</v>
      </c>
      <c r="D16" s="85">
        <f>SUM(B16:C16)</f>
        <v>519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519</v>
      </c>
      <c r="C17" s="91">
        <f>IF(SUM(C14:C16)=0,0,SUM(C14:C16))</f>
        <v>3</v>
      </c>
      <c r="D17" s="91">
        <f>IF(SUM(D14:D16)=0,0,SUM(D14:D16))</f>
        <v>522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41</v>
      </c>
      <c r="B19" s="76" t="s">
        <v>5</v>
      </c>
      <c r="C19" s="76" t="str">
        <f>C7</f>
        <v>Business</v>
      </c>
      <c r="D19" s="76" t="s">
        <v>33</v>
      </c>
      <c r="E19" s="94"/>
      <c r="F19" s="95"/>
      <c r="G19" s="93"/>
      <c r="H19" s="75"/>
    </row>
    <row r="20" spans="1:8">
      <c r="A20" s="82" t="s">
        <v>36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15</v>
      </c>
      <c r="B21" s="96">
        <f>IF(B9+B15=0,0,B9+B15)</f>
        <v>138</v>
      </c>
      <c r="C21" s="96">
        <f>IF(C9+C15=0,0,C9+C15)</f>
        <v>2</v>
      </c>
      <c r="D21" s="85">
        <f t="shared" si="0"/>
        <v>140</v>
      </c>
      <c r="E21" s="86"/>
      <c r="F21" s="93"/>
      <c r="G21" s="93"/>
      <c r="H21" s="75"/>
    </row>
    <row r="22" spans="1:8">
      <c r="A22" s="82" t="s">
        <v>16</v>
      </c>
      <c r="B22" s="96">
        <f>IF(B10+B16=0,0,B10+B16)</f>
        <v>3510</v>
      </c>
      <c r="C22" s="96">
        <f>IF(C10+C16=0,0,C10+C16)</f>
        <v>39</v>
      </c>
      <c r="D22" s="85">
        <f>IF(D10+D16=0,0,D10+D16)</f>
        <v>3549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3648</v>
      </c>
      <c r="C23" s="91">
        <f>IF(SUM(C20:C22)=0,0,SUM(C20:C22))</f>
        <v>41</v>
      </c>
      <c r="D23" s="91">
        <f>SUM(D20:D22)</f>
        <v>3689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38</v>
      </c>
      <c r="B25" s="76" t="s">
        <v>5</v>
      </c>
      <c r="C25" s="76" t="s">
        <v>6</v>
      </c>
      <c r="D25" s="76" t="s">
        <v>33</v>
      </c>
    </row>
    <row r="26" spans="1:8">
      <c r="A26" s="82" t="s">
        <v>36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15</v>
      </c>
      <c r="B27" s="84">
        <v>193</v>
      </c>
      <c r="C27" s="84">
        <v>11</v>
      </c>
      <c r="D27" s="85">
        <f>SUM(B27:C27)</f>
        <v>204</v>
      </c>
    </row>
    <row r="28" spans="1:8">
      <c r="A28" s="82" t="s">
        <v>16</v>
      </c>
      <c r="B28" s="84">
        <v>478</v>
      </c>
      <c r="C28" s="84">
        <v>48</v>
      </c>
      <c r="D28" s="85">
        <f>SUM(B28:C28)</f>
        <v>526</v>
      </c>
    </row>
    <row r="29" spans="1:8">
      <c r="A29" s="90" t="str">
        <f>A23</f>
        <v>Total</v>
      </c>
      <c r="B29" s="111">
        <f>IF(B27+B28=0,0,B27+B28)</f>
        <v>671</v>
      </c>
      <c r="C29" s="91">
        <f>IF(SUM(C26:C28)=0,0,SUM(C26:C28))</f>
        <v>59</v>
      </c>
      <c r="D29" s="91">
        <f>IF(SUM(D26:D28)=0,0,SUM(D26:D28))</f>
        <v>730</v>
      </c>
    </row>
    <row r="31" spans="1:8">
      <c r="A31" s="76" t="s">
        <v>39</v>
      </c>
      <c r="B31" s="76" t="s">
        <v>5</v>
      </c>
      <c r="C31" s="76" t="str">
        <f>C19</f>
        <v>Business</v>
      </c>
      <c r="D31" s="76" t="s">
        <v>33</v>
      </c>
    </row>
    <row r="32" spans="1:8">
      <c r="A32" s="82" t="s">
        <v>36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15</v>
      </c>
      <c r="B33" s="96">
        <f>B21+B27</f>
        <v>331</v>
      </c>
      <c r="C33" s="96">
        <f t="shared" si="1"/>
        <v>13</v>
      </c>
      <c r="D33" s="85">
        <f t="shared" si="1"/>
        <v>344</v>
      </c>
      <c r="E33" s="75"/>
      <c r="F33" s="75"/>
      <c r="G33" s="75"/>
    </row>
    <row r="34" spans="1:7">
      <c r="A34" s="82" t="s">
        <v>16</v>
      </c>
      <c r="B34" s="96">
        <f>B22+B28</f>
        <v>3988</v>
      </c>
      <c r="C34" s="96">
        <f t="shared" si="1"/>
        <v>87</v>
      </c>
      <c r="D34" s="85">
        <f t="shared" si="1"/>
        <v>4075</v>
      </c>
    </row>
    <row r="35" spans="1:7">
      <c r="A35" s="90" t="str">
        <f>A29</f>
        <v>Total</v>
      </c>
      <c r="B35" s="91">
        <f>IF(B33+B34=0,0,B33+B34)</f>
        <v>4319</v>
      </c>
      <c r="C35" s="91">
        <f>IF(SUM(C32:C34)=0,0,SUM(C32:C34))</f>
        <v>100</v>
      </c>
      <c r="D35" s="91">
        <f>SUM(D32:D34)</f>
        <v>4419</v>
      </c>
    </row>
    <row r="37" spans="1:7">
      <c r="A37" s="97" t="str">
        <f>"In summary, "&amp;TEXT($D$23,"0,000")&amp; " of UI's customers are participating in the CTCleanEnergyOptions Program"</f>
        <v>In summary, 3,689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730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4,419 of UI's customers are participating in all REC programs</v>
      </c>
    </row>
    <row r="41" spans="1:7">
      <c r="A41" s="98" t="s">
        <v>21</v>
      </c>
    </row>
    <row r="42" spans="1:7">
      <c r="A42" s="75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2018-02-15T14:56:05Z</cp:lastPrinted>
  <dcterms:created xsi:type="dcterms:W3CDTF">2009-03-17T13:14:28Z</dcterms:created>
  <dcterms:modified xsi:type="dcterms:W3CDTF">2018-10-16T19:53:26Z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  <property fmtid="{D5CDD505-2E9C-101B-9397-08002B2CF9AE}" pid="3" name="_AdHocReviewCycleID">
    <vt:i4>1368027432</vt:i4>
  </property>
  <property fmtid="{D5CDD505-2E9C-101B-9397-08002B2CF9AE}" pid="4" name="_NewReviewCycle">
    <vt:lpwstr/>
  </property>
  <property fmtid="{D5CDD505-2E9C-101B-9397-08002B2CF9AE}" pid="5" name="_EmailSubject">
    <vt:lpwstr>Webfiles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  <property fmtid="{D5CDD505-2E9C-101B-9397-08002B2CF9AE}" pid="9" name="_PreviousAdHocReviewCycleID">
    <vt:i4>-1474726708</vt:i4>
  </property>
</Properties>
</file>