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265" windowWidth="20190" windowHeight="447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B12" i="7"/>
  <c r="F21" i="7"/>
  <c r="D21" i="7"/>
  <c r="B21" i="7"/>
  <c r="B20" i="7"/>
  <c r="F12" i="7"/>
  <c r="D12" i="7"/>
  <c r="B11" i="7"/>
  <c r="F51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B13" i="7" l="1"/>
  <c r="H12" i="7"/>
  <c r="C11" i="7" l="1"/>
  <c r="C12" i="7"/>
  <c r="F20" i="7" l="1"/>
  <c r="F22" i="7" l="1"/>
  <c r="G21" i="7" s="1"/>
  <c r="G20" i="7" l="1"/>
  <c r="D20" i="7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F11" i="7" l="1"/>
  <c r="D11" i="7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<sst xmlns="http://schemas.openxmlformats.org/spreadsheetml/2006/main" count="164" uniqueCount="98">
  <si>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</si>
  <si>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</si>
  <si>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</si>
  <si>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</si>
  <si>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</si>
  <si>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</si>
  <si>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</si>
  <si>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</si>
  <si>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</si>
  <si>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</si>
  <si>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</si>
  <si>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</si>
  <si>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</si>
  <si>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</si>
  <si>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</si>
  <si>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</si>
  <si>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</si>
  <si>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</si>
  <si>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</si>
  <si>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</si>
  <si>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</si>
  <si>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</si>
  <si>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</si>
  <si>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</si>
  <si>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</si>
  <si>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</si>
  <si>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</si>
  <si>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</si>
  <si>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</si>
  <si>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</si>
  <si>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</si>
  <si>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</si>
  <si>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</si>
  <si>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</si>
  <si>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</si>
  <si>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</si>
  <si>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</si>
  <si>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</si>
  <si>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</si>
  <si>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</si>
  <si>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</si>
  <si>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</si>
  <si>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</si>
  <si>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</si>
  <si>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</si>
  <si>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</si>
  <si>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</si>
  <si>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</si>
  <si>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</si>
  <si>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</si>
  <si>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</si>
  <si>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</si>
  <si>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</si>
  <si>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</si>
  <si>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</si>
  <si>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</si>
  <si>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</si>
  <si>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</si>
  <si>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</si>
  <si>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</si>
  <si>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</si>
  <si>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</si>
  <si>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</si>
  <si>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</si>
  <si>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</si>
  <si>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</si>
  <si>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</si>
  <si>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</si>
  <si>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</si>
  <si>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</si>
  <si>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</si>
  <si>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</si>
  <si>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</si>
  <si>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</si>
  <si>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</si>
  <si>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</si>
  <si>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</si>
  <si>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</si>
  <si>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</si>
  <si>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</si>
  <si>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</si>
  <si>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</si>
  <si>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Mint Energy, LLC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</si>
  <si>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</si>
  <si>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</si>
  <si>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</si>
  <si>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</si>
  <si>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</si>
  <si>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</si>
  <si>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</si>
  <si>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</si>
  <si>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</si>
  <si>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</si>
  <si>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</si>
  <si>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</si>
  <si>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</si>
  <si>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</si>
  <si>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Data as of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</si>
</sst>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[$-409]mmmm\ d\,\ yyyy;@"/>
    <numFmt numFmtId="166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2" xfId="0" applyBorder="1"/>
    <xf numFmtId="166" fontId="0" fillId="0" borderId="2" xfId="6" applyNumberFormat="1" applyFont="1" applyBorder="1"/>
    <xf numFmtId="166" fontId="0" fillId="0" borderId="1" xfId="6" applyNumberFormat="1" applyFon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7">
    <cellStyle name="Comma" xfId="6" builtinId="3"/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6_June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06_June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58446.81200000002</v>
          </cell>
        </row>
        <row r="25">
          <cell r="H25">
            <v>130641.20800000012</v>
          </cell>
        </row>
        <row r="26">
          <cell r="H26">
            <v>83555.151999999987</v>
          </cell>
        </row>
        <row r="29">
          <cell r="H29">
            <v>106441.97699999998</v>
          </cell>
        </row>
        <row r="30">
          <cell r="H30">
            <v>44107.248</v>
          </cell>
        </row>
        <row r="31">
          <cell r="H31">
            <v>8182.5280000000002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tation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97295</v>
          </cell>
        </row>
        <row r="19">
          <cell r="B19">
            <v>20815</v>
          </cell>
        </row>
        <row r="20">
          <cell r="B20">
            <v>213</v>
          </cell>
        </row>
        <row r="22">
          <cell r="B22">
            <v>201741</v>
          </cell>
        </row>
        <row r="23">
          <cell r="B23">
            <v>17026</v>
          </cell>
        </row>
        <row r="24">
          <cell r="B24">
            <v>25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11" sqref="F11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97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58446.81200000002</v>
      </c>
      <c r="C11" s="40">
        <f>IF(B11=0,0,B11/$B$13)</f>
        <v>0.35446201257503335</v>
      </c>
      <c r="D11" s="68">
        <f>[1]Check!$H$25</f>
        <v>130641.20800000012</v>
      </c>
      <c r="E11" s="40">
        <f>IF(D11=0,0,D11/$D$13)</f>
        <v>0.74759577847142766</v>
      </c>
      <c r="F11" s="68">
        <f>[1]Check!$H$26</f>
        <v>83555.151999999987</v>
      </c>
      <c r="G11" s="40">
        <f>IF(F11=0,0,F11/$F$13)</f>
        <v>0.91080515661612538</v>
      </c>
      <c r="H11" s="41">
        <f>IF(B11+D11+F11=0,0,B11+D11+F11)</f>
        <v>272643.17200000014</v>
      </c>
      <c r="I11" s="40">
        <f>IF(H11=0,0,H11/$H$13)</f>
        <v>0.63203296297298706</v>
      </c>
    </row>
    <row r="12" spans="1:15" ht="18" customHeight="1">
      <c r="A12" s="39" t="s">
        <v>12</v>
      </c>
      <c r="B12" s="69">
        <f>[1]Check!$H$29</f>
        <v>106441.97699999998</v>
      </c>
      <c r="C12" s="40">
        <f>IF(B12=0,0,B12/$B$13)</f>
        <v>0.64553798742496671</v>
      </c>
      <c r="D12" s="69">
        <f>[1]Check!$H$30</f>
        <v>44107.248</v>
      </c>
      <c r="E12" s="40">
        <f>IF(D12=0,0,D12/$D$13)</f>
        <v>0.25240422152857228</v>
      </c>
      <c r="F12" s="69">
        <f>[1]Check!$H$31</f>
        <v>8182.5280000000002</v>
      </c>
      <c r="G12" s="40">
        <f>IF(F12=0,0,F12/$F$13)</f>
        <v>8.9194843383874553E-2</v>
      </c>
      <c r="H12" s="102">
        <f>IF(B12+D12+F12=0,0,B12+D12+F12)</f>
        <v>158731.75299999997</v>
      </c>
      <c r="I12" s="40">
        <f>IF(H12=0,0,H12/$H$13)</f>
        <v>0.36796703702701294</v>
      </c>
    </row>
    <row r="13" spans="1:15" ht="18" customHeight="1">
      <c r="A13" s="107" t="s">
        <v>7</v>
      </c>
      <c r="B13" s="42">
        <f>SUM(B11:B12)</f>
        <v>164888.78899999999</v>
      </c>
      <c r="C13" s="43"/>
      <c r="D13" s="42">
        <f>SUM(D11:D12)</f>
        <v>174748.45600000012</v>
      </c>
      <c r="E13" s="43"/>
      <c r="F13" s="42">
        <f>SUM(F11:F12)</f>
        <v>91737.68</v>
      </c>
      <c r="G13" s="43"/>
      <c r="H13" s="42">
        <f>IF(H11+H12=0,0,H11+H12)</f>
        <v>431374.9250000001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272,643 MWh, or 63.2%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158,732 MHh, or 36.8%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97295</v>
      </c>
      <c r="C20" s="40">
        <f>IF(B20=0,0,B20/$B$22)</f>
        <v>0.3253621637528592</v>
      </c>
      <c r="D20" s="68">
        <f>[2]Summary!$B$19</f>
        <v>20815</v>
      </c>
      <c r="E20" s="53">
        <f>IF(D20=0,0,D20/$D$22)</f>
        <v>0.55006474458920218</v>
      </c>
      <c r="F20" s="68">
        <f>[2]Summary!$B$20</f>
        <v>213</v>
      </c>
      <c r="G20" s="40">
        <f>IF(F20=0,0,F20/$F$22)</f>
        <v>0.89495798319327735</v>
      </c>
      <c r="H20" s="41">
        <f>IF(B20+D20+F20=0,0,B20+D20+F20)</f>
        <v>118323</v>
      </c>
      <c r="I20" s="40">
        <f>IF(H20=0,0,H20/$H$22)</f>
        <v>0.35098705189623719</v>
      </c>
      <c r="J20" s="54"/>
      <c r="M20" s="101"/>
    </row>
    <row r="21" spans="1:17" ht="18" customHeight="1">
      <c r="A21" s="39" t="str">
        <f>A12</f>
        <v>UI</v>
      </c>
      <c r="B21" s="69">
        <f>[2]Summary!$B$22</f>
        <v>201741</v>
      </c>
      <c r="C21" s="40">
        <f>IF(B21=0,0,B21/$B$22)</f>
        <v>0.6746378362471408</v>
      </c>
      <c r="D21" s="69">
        <f>[2]Summary!$B$23</f>
        <v>17026</v>
      </c>
      <c r="E21" s="53">
        <f>IF(D21=0,0,D21/$D$22)</f>
        <v>0.44993525541079782</v>
      </c>
      <c r="F21" s="68">
        <f>[2]Summary!$B$24</f>
        <v>25</v>
      </c>
      <c r="G21" s="40">
        <f>IF(F21=0,0,F21/$F$22)</f>
        <v>0.10504201680672269</v>
      </c>
      <c r="H21" s="69">
        <f>IF(B21+D21+F21=0,0,B21+D21+F21)</f>
        <v>218792</v>
      </c>
      <c r="I21" s="40">
        <f>IF(H21=0,0,H21/$H$22)</f>
        <v>0.64901294810376287</v>
      </c>
    </row>
    <row r="22" spans="1:17" ht="18" customHeight="1">
      <c r="A22" s="39" t="str">
        <f>A13</f>
        <v>Total</v>
      </c>
      <c r="B22" s="42">
        <f>SUM(B20:B21)</f>
        <v>299036</v>
      </c>
      <c r="C22" s="55"/>
      <c r="D22" s="42">
        <f>SUM(D20:D21)</f>
        <v>37841</v>
      </c>
      <c r="E22" s="43"/>
      <c r="F22" s="42">
        <f>SUM(F20:F21)</f>
        <v>238</v>
      </c>
      <c r="G22" s="43"/>
      <c r="H22" s="42">
        <f>IF(H20+H21=0,0,H20+H21)</f>
        <v>337115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118,323 of UI's total customers, or 35.1%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218,792 or 64.9%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showZeros="0" zoomScaleNormal="100" workbookViewId="0">
      <selection activeCell="J58" sqref="J58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15" t="s">
        <v>57</v>
      </c>
      <c r="B2" s="115"/>
      <c r="C2" s="115"/>
      <c r="D2" s="115"/>
      <c r="E2" s="115"/>
      <c r="F2" s="115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June 30,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12" t="s">
        <v>61</v>
      </c>
      <c r="C9" s="113">
        <v>237</v>
      </c>
      <c r="D9" s="114">
        <v>208</v>
      </c>
      <c r="E9" s="113">
        <v>445</v>
      </c>
      <c r="F9" s="21">
        <f t="shared" ref="F9:F50" si="0">IF(E9=0,"",E9/$E$51)</f>
        <v>3.7608917961850191E-3</v>
      </c>
    </row>
    <row r="10" spans="1:11" ht="14.25" customHeight="1">
      <c r="A10" s="105">
        <v>2</v>
      </c>
      <c r="B10" s="112" t="s">
        <v>58</v>
      </c>
      <c r="C10" s="113">
        <v>614</v>
      </c>
      <c r="D10" s="114">
        <v>1041</v>
      </c>
      <c r="E10" s="113">
        <v>1655</v>
      </c>
      <c r="F10" s="21">
        <f t="shared" si="0"/>
        <v>1.3987136904912824E-2</v>
      </c>
    </row>
    <row r="11" spans="1:11" ht="14.25" customHeight="1">
      <c r="A11" s="105">
        <v>3</v>
      </c>
      <c r="B11" s="112" t="s">
        <v>51</v>
      </c>
      <c r="C11" s="113">
        <v>10422</v>
      </c>
      <c r="D11" s="114">
        <v>781</v>
      </c>
      <c r="E11" s="113">
        <v>11203</v>
      </c>
      <c r="F11" s="21">
        <f t="shared" si="0"/>
        <v>9.4681507399237683E-2</v>
      </c>
    </row>
    <row r="12" spans="1:11" ht="14.25" customHeight="1">
      <c r="A12" s="105">
        <v>4</v>
      </c>
      <c r="B12" s="112" t="s">
        <v>55</v>
      </c>
      <c r="C12" s="113">
        <v>84</v>
      </c>
      <c r="D12" s="114">
        <v>196</v>
      </c>
      <c r="E12" s="113">
        <v>280</v>
      </c>
      <c r="F12" s="21">
        <f t="shared" si="0"/>
        <v>2.3664038268130455E-3</v>
      </c>
    </row>
    <row r="13" spans="1:11" ht="14.25" customHeight="1">
      <c r="A13" s="105">
        <v>5</v>
      </c>
      <c r="B13" s="112" t="s">
        <v>62</v>
      </c>
      <c r="C13" s="113">
        <v>17</v>
      </c>
      <c r="D13" s="114">
        <v>3045</v>
      </c>
      <c r="E13" s="113">
        <v>3062</v>
      </c>
      <c r="F13" s="21">
        <f t="shared" si="0"/>
        <v>2.5878316134648378E-2</v>
      </c>
    </row>
    <row r="14" spans="1:11" ht="14.25" customHeight="1">
      <c r="A14" s="105">
        <v>6</v>
      </c>
      <c r="B14" s="112" t="s">
        <v>63</v>
      </c>
      <c r="C14" s="113">
        <v>11</v>
      </c>
      <c r="D14" s="114">
        <v>166</v>
      </c>
      <c r="E14" s="113">
        <v>177</v>
      </c>
      <c r="F14" s="21">
        <f t="shared" si="0"/>
        <v>1.4959052762353897E-3</v>
      </c>
    </row>
    <row r="15" spans="1:11" ht="14.25" customHeight="1">
      <c r="A15" s="105">
        <v>7</v>
      </c>
      <c r="B15" s="112" t="s">
        <v>64</v>
      </c>
      <c r="C15" s="113">
        <v>646</v>
      </c>
      <c r="D15" s="114">
        <v>17</v>
      </c>
      <c r="E15" s="113">
        <v>663</v>
      </c>
      <c r="F15" s="21">
        <f t="shared" si="0"/>
        <v>5.6033062042037474E-3</v>
      </c>
    </row>
    <row r="16" spans="1:11" ht="14.25" customHeight="1">
      <c r="A16" s="105">
        <v>8</v>
      </c>
      <c r="B16" s="112" t="s">
        <v>65</v>
      </c>
      <c r="C16" s="113">
        <v>8581</v>
      </c>
      <c r="D16" s="114">
        <v>644</v>
      </c>
      <c r="E16" s="113">
        <v>9225</v>
      </c>
      <c r="F16" s="21">
        <f t="shared" si="0"/>
        <v>7.7964554651251239E-2</v>
      </c>
    </row>
    <row r="17" spans="1:6" ht="14.25" customHeight="1">
      <c r="A17" s="105">
        <v>9</v>
      </c>
      <c r="B17" s="112" t="s">
        <v>66</v>
      </c>
      <c r="C17" s="113">
        <v>700</v>
      </c>
      <c r="D17" s="114">
        <v>114</v>
      </c>
      <c r="E17" s="113">
        <v>814</v>
      </c>
      <c r="F17" s="21">
        <f t="shared" si="0"/>
        <v>6.8794739822350681E-3</v>
      </c>
    </row>
    <row r="18" spans="1:6" ht="14.25" customHeight="1">
      <c r="A18" s="105">
        <v>10</v>
      </c>
      <c r="B18" s="112" t="s">
        <v>67</v>
      </c>
      <c r="C18" s="113"/>
      <c r="D18" s="114">
        <v>12</v>
      </c>
      <c r="E18" s="113">
        <v>12</v>
      </c>
      <c r="F18" s="21">
        <f t="shared" si="0"/>
        <v>1.0141730686341624E-4</v>
      </c>
    </row>
    <row r="19" spans="1:6" ht="14.25" customHeight="1">
      <c r="A19" s="105">
        <v>11</v>
      </c>
      <c r="B19" s="112" t="s">
        <v>68</v>
      </c>
      <c r="C19" s="113">
        <v>625</v>
      </c>
      <c r="D19" s="114">
        <v>4481</v>
      </c>
      <c r="E19" s="113">
        <v>5106</v>
      </c>
      <c r="F19" s="21">
        <f t="shared" si="0"/>
        <v>4.3153064070383614E-2</v>
      </c>
    </row>
    <row r="20" spans="1:6" ht="14.25" customHeight="1">
      <c r="A20" s="105">
        <v>12</v>
      </c>
      <c r="B20" s="112" t="s">
        <v>69</v>
      </c>
      <c r="C20" s="113">
        <v>8204</v>
      </c>
      <c r="D20" s="114">
        <v>672</v>
      </c>
      <c r="E20" s="113">
        <v>8876</v>
      </c>
      <c r="F20" s="21">
        <f t="shared" si="0"/>
        <v>7.5015001309973545E-2</v>
      </c>
    </row>
    <row r="21" spans="1:6" ht="14.25" customHeight="1">
      <c r="A21" s="105">
        <v>13</v>
      </c>
      <c r="B21" s="112" t="s">
        <v>59</v>
      </c>
      <c r="C21" s="113">
        <v>60</v>
      </c>
      <c r="D21" s="114">
        <v>1317</v>
      </c>
      <c r="E21" s="113">
        <v>1377</v>
      </c>
      <c r="F21" s="21">
        <f t="shared" si="0"/>
        <v>1.1637635962577013E-2</v>
      </c>
    </row>
    <row r="22" spans="1:6" ht="14.25" customHeight="1">
      <c r="A22" s="105">
        <v>14</v>
      </c>
      <c r="B22" s="112" t="s">
        <v>70</v>
      </c>
      <c r="C22" s="113">
        <v>8377</v>
      </c>
      <c r="D22" s="114">
        <v>2467</v>
      </c>
      <c r="E22" s="113">
        <v>10844</v>
      </c>
      <c r="F22" s="21">
        <f t="shared" si="0"/>
        <v>9.1647439635573813E-2</v>
      </c>
    </row>
    <row r="23" spans="1:6" ht="14.25" customHeight="1">
      <c r="A23" s="105">
        <v>15</v>
      </c>
      <c r="B23" s="112" t="s">
        <v>71</v>
      </c>
      <c r="C23" s="113">
        <v>5475</v>
      </c>
      <c r="D23" s="114">
        <v>304</v>
      </c>
      <c r="E23" s="113">
        <v>5779</v>
      </c>
      <c r="F23" s="21">
        <f t="shared" si="0"/>
        <v>4.8840884696973536E-2</v>
      </c>
    </row>
    <row r="24" spans="1:6" ht="14.25" customHeight="1">
      <c r="A24" s="105">
        <v>16</v>
      </c>
      <c r="B24" s="112" t="s">
        <v>72</v>
      </c>
      <c r="C24" s="113"/>
      <c r="D24" s="114">
        <v>63</v>
      </c>
      <c r="E24" s="113">
        <v>63</v>
      </c>
      <c r="F24" s="21">
        <f t="shared" si="0"/>
        <v>5.3244086103293529E-4</v>
      </c>
    </row>
    <row r="25" spans="1:6" ht="14.25" customHeight="1">
      <c r="A25" s="105">
        <v>17</v>
      </c>
      <c r="B25" s="112" t="s">
        <v>73</v>
      </c>
      <c r="C25" s="113">
        <v>4</v>
      </c>
      <c r="D25" s="114">
        <v>10</v>
      </c>
      <c r="E25" s="113">
        <v>14</v>
      </c>
      <c r="F25" s="21">
        <f t="shared" si="0"/>
        <v>1.1832019134065229E-4</v>
      </c>
    </row>
    <row r="26" spans="1:6" ht="14.25" customHeight="1">
      <c r="A26" s="105">
        <v>18</v>
      </c>
      <c r="B26" s="112" t="s">
        <v>74</v>
      </c>
      <c r="C26" s="113">
        <v>543</v>
      </c>
      <c r="D26" s="114">
        <v>127</v>
      </c>
      <c r="E26" s="113">
        <v>670</v>
      </c>
      <c r="F26" s="21">
        <f t="shared" si="0"/>
        <v>5.6624662998740732E-3</v>
      </c>
    </row>
    <row r="27" spans="1:6" ht="14.25" customHeight="1">
      <c r="A27" s="105">
        <v>19</v>
      </c>
      <c r="B27" s="112" t="s">
        <v>75</v>
      </c>
      <c r="C27" s="113">
        <v>1</v>
      </c>
      <c r="D27" s="114"/>
      <c r="E27" s="113">
        <v>1</v>
      </c>
      <c r="F27" s="21">
        <f t="shared" si="0"/>
        <v>8.4514422386180209E-6</v>
      </c>
    </row>
    <row r="28" spans="1:6" ht="14.25" customHeight="1">
      <c r="A28" s="105">
        <v>20</v>
      </c>
      <c r="B28" s="112" t="s">
        <v>76</v>
      </c>
      <c r="C28" s="113">
        <v>130</v>
      </c>
      <c r="D28" s="114">
        <v>814</v>
      </c>
      <c r="E28" s="113">
        <v>944</v>
      </c>
      <c r="F28" s="21">
        <f t="shared" si="0"/>
        <v>7.9781614732554115E-3</v>
      </c>
    </row>
    <row r="29" spans="1:6" ht="14.25" customHeight="1">
      <c r="A29" s="105">
        <v>21</v>
      </c>
      <c r="B29" s="112" t="s">
        <v>77</v>
      </c>
      <c r="C29" s="113">
        <v>262</v>
      </c>
      <c r="D29" s="114">
        <v>92</v>
      </c>
      <c r="E29" s="113">
        <v>354</v>
      </c>
      <c r="F29" s="21">
        <f t="shared" si="0"/>
        <v>2.9918105524707793E-3</v>
      </c>
    </row>
    <row r="30" spans="1:6" ht="14.25" customHeight="1">
      <c r="A30" s="105">
        <v>22</v>
      </c>
      <c r="B30" s="112" t="s">
        <v>78</v>
      </c>
      <c r="C30" s="113"/>
      <c r="D30" s="114">
        <v>23</v>
      </c>
      <c r="E30" s="113">
        <v>23</v>
      </c>
      <c r="F30" s="21">
        <f t="shared" si="0"/>
        <v>1.9438317148821446E-4</v>
      </c>
    </row>
    <row r="31" spans="1:6" ht="14.25" customHeight="1">
      <c r="A31" s="105">
        <v>23</v>
      </c>
      <c r="B31" s="112" t="s">
        <v>79</v>
      </c>
      <c r="C31" s="113">
        <v>588</v>
      </c>
      <c r="D31" s="114">
        <v>10</v>
      </c>
      <c r="E31" s="113">
        <v>598</v>
      </c>
      <c r="F31" s="21">
        <f t="shared" si="0"/>
        <v>5.0539624586935757E-3</v>
      </c>
    </row>
    <row r="32" spans="1:6" ht="14.25" customHeight="1">
      <c r="A32" s="105">
        <v>24</v>
      </c>
      <c r="B32" s="112" t="s">
        <v>13</v>
      </c>
      <c r="C32" s="113">
        <v>4454</v>
      </c>
      <c r="D32" s="114">
        <v>124</v>
      </c>
      <c r="E32" s="113">
        <v>4578</v>
      </c>
      <c r="F32" s="21">
        <f t="shared" si="0"/>
        <v>3.8690702568393298E-2</v>
      </c>
    </row>
    <row r="33" spans="1:7" ht="14.25" customHeight="1">
      <c r="A33" s="105">
        <v>25</v>
      </c>
      <c r="B33" s="112" t="s">
        <v>80</v>
      </c>
      <c r="C33" s="113">
        <v>1942</v>
      </c>
      <c r="D33" s="114">
        <v>27</v>
      </c>
      <c r="E33" s="113">
        <v>1969</v>
      </c>
      <c r="F33" s="21">
        <f t="shared" si="0"/>
        <v>1.6640889767838882E-2</v>
      </c>
    </row>
    <row r="34" spans="1:7" ht="14.25" customHeight="1">
      <c r="A34" s="105">
        <v>26</v>
      </c>
      <c r="B34" s="112" t="s">
        <v>81</v>
      </c>
      <c r="C34" s="113">
        <v>163</v>
      </c>
      <c r="D34" s="114">
        <v>92</v>
      </c>
      <c r="E34" s="113">
        <v>255</v>
      </c>
      <c r="F34" s="21">
        <f t="shared" si="0"/>
        <v>2.1551177708475952E-3</v>
      </c>
    </row>
    <row r="35" spans="1:7" ht="14.25" customHeight="1">
      <c r="A35" s="105">
        <v>27</v>
      </c>
      <c r="B35" s="112" t="s">
        <v>82</v>
      </c>
      <c r="C35" s="113"/>
      <c r="D35" s="114">
        <v>48</v>
      </c>
      <c r="E35" s="113">
        <v>48</v>
      </c>
      <c r="F35" s="21">
        <f t="shared" si="0"/>
        <v>4.0566922745366495E-4</v>
      </c>
    </row>
    <row r="36" spans="1:7" ht="14.25" customHeight="1">
      <c r="A36" s="105">
        <v>28</v>
      </c>
      <c r="B36" s="112" t="s">
        <v>83</v>
      </c>
      <c r="C36" s="113">
        <v>305</v>
      </c>
      <c r="D36" s="114">
        <v>33</v>
      </c>
      <c r="E36" s="113">
        <v>338</v>
      </c>
      <c r="F36" s="21">
        <f t="shared" si="0"/>
        <v>2.8565874766528906E-3</v>
      </c>
    </row>
    <row r="37" spans="1:7" ht="14.25" customHeight="1">
      <c r="A37" s="105">
        <v>29</v>
      </c>
      <c r="B37" s="112" t="s">
        <v>84</v>
      </c>
      <c r="C37" s="113">
        <v>236</v>
      </c>
      <c r="D37" s="114">
        <v>373</v>
      </c>
      <c r="E37" s="113">
        <v>609</v>
      </c>
      <c r="F37" s="21">
        <f t="shared" si="0"/>
        <v>5.1469283233183741E-3</v>
      </c>
    </row>
    <row r="38" spans="1:7" ht="14.25" customHeight="1">
      <c r="A38" s="105">
        <v>30</v>
      </c>
      <c r="B38" s="112" t="s">
        <v>85</v>
      </c>
      <c r="C38" s="113">
        <v>10712</v>
      </c>
      <c r="D38" s="114">
        <v>260</v>
      </c>
      <c r="E38" s="113">
        <v>10972</v>
      </c>
      <c r="F38" s="21">
        <f t="shared" si="0"/>
        <v>9.2729224242116923E-2</v>
      </c>
    </row>
    <row r="39" spans="1:7" ht="14.25" customHeight="1">
      <c r="A39" s="105">
        <v>31</v>
      </c>
      <c r="B39" s="112" t="s">
        <v>86</v>
      </c>
      <c r="C39" s="113">
        <v>1144</v>
      </c>
      <c r="D39" s="114">
        <v>250</v>
      </c>
      <c r="E39" s="113">
        <v>1394</v>
      </c>
      <c r="F39" s="21">
        <f t="shared" si="0"/>
        <v>1.1781310480633521E-2</v>
      </c>
    </row>
    <row r="40" spans="1:7" ht="14.25" customHeight="1">
      <c r="A40" s="105">
        <v>32</v>
      </c>
      <c r="B40" s="112" t="s">
        <v>87</v>
      </c>
      <c r="C40" s="113">
        <v>1253</v>
      </c>
      <c r="D40" s="114">
        <v>78</v>
      </c>
      <c r="E40" s="113">
        <v>1331</v>
      </c>
      <c r="F40" s="21">
        <f t="shared" si="0"/>
        <v>1.1248869619600584E-2</v>
      </c>
    </row>
    <row r="41" spans="1:7" ht="14.25" customHeight="1">
      <c r="A41" s="105">
        <v>33</v>
      </c>
      <c r="B41" s="112" t="s">
        <v>88</v>
      </c>
      <c r="C41" s="113">
        <v>5559</v>
      </c>
      <c r="D41" s="114">
        <v>872</v>
      </c>
      <c r="E41" s="113">
        <v>6431</v>
      </c>
      <c r="F41" s="21">
        <f t="shared" si="0"/>
        <v>5.4351225036552486E-2</v>
      </c>
    </row>
    <row r="42" spans="1:7" ht="14.25" customHeight="1">
      <c r="A42" s="105">
        <v>34</v>
      </c>
      <c r="B42" s="112" t="s">
        <v>89</v>
      </c>
      <c r="C42" s="113">
        <v>3372</v>
      </c>
      <c r="D42" s="114">
        <v>954</v>
      </c>
      <c r="E42" s="113">
        <v>4326</v>
      </c>
      <c r="F42" s="21">
        <f t="shared" si="0"/>
        <v>3.6560939124261553E-2</v>
      </c>
    </row>
    <row r="43" spans="1:7" ht="14.25" customHeight="1">
      <c r="A43" s="105">
        <v>35</v>
      </c>
      <c r="B43" s="112" t="s">
        <v>90</v>
      </c>
      <c r="C43" s="113">
        <v>3220</v>
      </c>
      <c r="D43" s="114">
        <v>228</v>
      </c>
      <c r="E43" s="113">
        <v>3448</v>
      </c>
      <c r="F43" s="21">
        <f t="shared" si="0"/>
        <v>2.9140572838754934E-2</v>
      </c>
    </row>
    <row r="44" spans="1:7">
      <c r="A44" s="105">
        <v>36</v>
      </c>
      <c r="B44" s="112" t="s">
        <v>91</v>
      </c>
      <c r="C44" s="113">
        <v>2100</v>
      </c>
      <c r="D44" s="114">
        <v>253</v>
      </c>
      <c r="E44" s="113">
        <v>2353</v>
      </c>
      <c r="F44" s="21">
        <f t="shared" si="0"/>
        <v>1.98862435874682E-2</v>
      </c>
    </row>
    <row r="45" spans="1:7">
      <c r="A45" s="105">
        <v>37</v>
      </c>
      <c r="B45" s="112" t="s">
        <v>92</v>
      </c>
      <c r="C45" s="113"/>
      <c r="D45" s="114">
        <v>14</v>
      </c>
      <c r="E45" s="113">
        <v>14</v>
      </c>
      <c r="F45" s="21">
        <f t="shared" si="0"/>
        <v>1.1832019134065229E-4</v>
      </c>
      <c r="G45" s="109"/>
    </row>
    <row r="46" spans="1:7">
      <c r="A46" s="105">
        <v>38</v>
      </c>
      <c r="B46" s="112" t="s">
        <v>56</v>
      </c>
      <c r="C46" s="113">
        <v>4338</v>
      </c>
      <c r="D46" s="114">
        <v>126</v>
      </c>
      <c r="E46" s="113">
        <v>4464</v>
      </c>
      <c r="F46" s="21">
        <f t="shared" si="0"/>
        <v>3.7727238153190845E-2</v>
      </c>
    </row>
    <row r="47" spans="1:7">
      <c r="A47" s="105">
        <v>39</v>
      </c>
      <c r="B47" s="112" t="s">
        <v>93</v>
      </c>
      <c r="C47" s="113">
        <v>7563</v>
      </c>
      <c r="D47" s="114">
        <v>202</v>
      </c>
      <c r="E47" s="113">
        <v>7765</v>
      </c>
      <c r="F47" s="21">
        <f t="shared" si="0"/>
        <v>6.5625448982868928E-2</v>
      </c>
    </row>
    <row r="48" spans="1:7">
      <c r="A48" s="105">
        <v>40</v>
      </c>
      <c r="B48" s="112" t="s">
        <v>94</v>
      </c>
      <c r="C48" s="113">
        <v>3052</v>
      </c>
      <c r="D48" s="114">
        <v>62</v>
      </c>
      <c r="E48" s="113">
        <v>3114</v>
      </c>
      <c r="F48" s="21">
        <f t="shared" si="0"/>
        <v>2.6317791131056516E-2</v>
      </c>
    </row>
    <row r="49" spans="1:10">
      <c r="A49" s="105">
        <v>41</v>
      </c>
      <c r="B49" s="112" t="s">
        <v>95</v>
      </c>
      <c r="C49" s="113">
        <v>804</v>
      </c>
      <c r="D49" s="114">
        <v>141</v>
      </c>
      <c r="E49" s="113">
        <v>945</v>
      </c>
      <c r="F49" s="21">
        <f t="shared" si="0"/>
        <v>7.9866129154940284E-3</v>
      </c>
    </row>
    <row r="50" spans="1:10">
      <c r="A50" s="105">
        <v>42</v>
      </c>
      <c r="B50" s="112" t="s">
        <v>96</v>
      </c>
      <c r="C50" s="113">
        <v>1497</v>
      </c>
      <c r="D50" s="114">
        <v>287</v>
      </c>
      <c r="E50" s="113">
        <v>1784</v>
      </c>
      <c r="F50" s="21">
        <f t="shared" si="0"/>
        <v>1.5077372953694547E-2</v>
      </c>
    </row>
    <row r="51" spans="1:10">
      <c r="A51" s="105"/>
      <c r="B51" s="108" t="s">
        <v>60</v>
      </c>
      <c r="C51" s="113">
        <v>97295</v>
      </c>
      <c r="D51" s="113">
        <v>21028</v>
      </c>
      <c r="E51" s="113">
        <v>118323</v>
      </c>
      <c r="F51" s="21">
        <f>SUM(F9:F50)</f>
        <v>1</v>
      </c>
    </row>
    <row r="52" spans="1:10">
      <c r="A52" s="106"/>
    </row>
    <row r="53" spans="1:10">
      <c r="A53" s="1" t="s">
        <v>23</v>
      </c>
      <c r="B53" s="103"/>
    </row>
    <row r="54" spans="1:10">
      <c r="A54" s="1" t="s">
        <v>22</v>
      </c>
      <c r="J54" s="104"/>
    </row>
    <row r="55" spans="1:10">
      <c r="A55" s="1" t="s">
        <v>18</v>
      </c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15" t="s">
        <v>57</v>
      </c>
      <c r="B2" s="115"/>
      <c r="C2" s="115"/>
      <c r="D2" s="115"/>
      <c r="E2" s="115"/>
      <c r="F2" s="115"/>
      <c r="G2" s="115"/>
      <c r="H2" s="115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June 30,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3594</v>
      </c>
      <c r="C13" s="43">
        <f>IF(B13=0,0,B13/'Summary Load Customers '!$B$22)</f>
        <v>1.2018619831725946E-2</v>
      </c>
      <c r="D13" s="42">
        <f>REC_programs_detail!C23</f>
        <v>39</v>
      </c>
      <c r="E13" s="43">
        <f>IF(D13=0,0,D13/('Summary Load Customers '!$D$22+'Summary Load Customers '!$F$22))</f>
        <v>1.0241865595209958E-3</v>
      </c>
      <c r="F13" s="42">
        <f>B13+D13</f>
        <v>3633</v>
      </c>
      <c r="G13" s="43">
        <f>IF(F13=0,0,F13/'Summary Load Customers '!$H$22)</f>
        <v>1.0776737908428874E-2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3,633 of UI's customers, or 1.1%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665</v>
      </c>
      <c r="C20" s="43">
        <f>IF(B20=0,0,B20/'Summary Load Customers '!$B$22)</f>
        <v>2.2238125175564148E-3</v>
      </c>
      <c r="D20" s="42">
        <f>REC_programs_detail!C29</f>
        <v>59</v>
      </c>
      <c r="E20" s="43">
        <f>IF(D20=0,0,D20/('Summary Load Customers '!$D$22+'Summary Load Customers '!$F$22))</f>
        <v>1.5494104361984296E-3</v>
      </c>
      <c r="F20" s="42">
        <f>B20+D20</f>
        <v>724</v>
      </c>
      <c r="G20" s="43">
        <f>IF(F20=0,0,F20/'Summary Load Customers '!$H$22)</f>
        <v>2.1476350800172048E-3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0,724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4259</v>
      </c>
      <c r="C27" s="43">
        <f>IF(B27=0,0,B27/'Summary Load Customers '!$B$22)</f>
        <v>1.4242432349282361E-2</v>
      </c>
      <c r="D27" s="42">
        <f>D13+D20</f>
        <v>98</v>
      </c>
      <c r="E27" s="43">
        <f>IF(D27=0,0,D27/('Summary Load Customers '!$D$22+'Summary Load Customers '!$F$22))</f>
        <v>2.5735969957194254E-3</v>
      </c>
      <c r="F27" s="42">
        <f>B27+D27</f>
        <v>4357</v>
      </c>
      <c r="G27" s="43">
        <f>IF(F27=0,0,F27/'Summary Load Customers '!$H$22)</f>
        <v>1.2924372988446078E-2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4,357 of UI's customers, or 1.3%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C27" sqref="C27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16" t="str">
        <f>'Summary Load Customers '!A1</f>
        <v>The United Illuminating Company</v>
      </c>
      <c r="B1" s="116"/>
      <c r="C1" s="116"/>
      <c r="D1" s="116"/>
      <c r="E1" s="71"/>
      <c r="F1" s="71"/>
      <c r="G1" s="72"/>
    </row>
    <row r="2" spans="1:9" s="8" customFormat="1" ht="18" customHeight="1">
      <c r="A2" s="117" t="s">
        <v>57</v>
      </c>
      <c r="B2" s="117"/>
      <c r="C2" s="117"/>
      <c r="D2" s="117"/>
      <c r="E2" s="23"/>
      <c r="F2" s="23"/>
      <c r="G2" s="24"/>
      <c r="H2" s="25"/>
      <c r="I2" s="25"/>
    </row>
    <row r="3" spans="1:9" s="73" customFormat="1" ht="15" customHeight="1">
      <c r="A3" s="116" t="s">
        <v>35</v>
      </c>
      <c r="B3" s="116"/>
      <c r="C3" s="116"/>
      <c r="D3" s="116"/>
      <c r="E3" s="71"/>
      <c r="F3" s="71"/>
      <c r="G3" s="72"/>
    </row>
    <row r="4" spans="1:9" s="73" customFormat="1" ht="15" customHeight="1">
      <c r="A4" s="116" t="s">
        <v>2</v>
      </c>
      <c r="B4" s="116"/>
      <c r="C4" s="116"/>
      <c r="D4" s="116"/>
      <c r="E4" s="71"/>
      <c r="F4" s="71"/>
      <c r="G4" s="72"/>
    </row>
    <row r="5" spans="1:9" s="73" customFormat="1" ht="15" customHeight="1">
      <c r="A5" s="116" t="str">
        <f>'Summary Load Customers '!A6</f>
        <v>Data as of June 30, 2018</v>
      </c>
      <c r="B5" s="116"/>
      <c r="C5" s="116"/>
      <c r="D5" s="116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134</v>
      </c>
      <c r="C9" s="84">
        <v>2</v>
      </c>
      <c r="D9" s="85">
        <f>SUM(B9:C9)</f>
        <v>136</v>
      </c>
      <c r="E9" s="87"/>
      <c r="F9" s="87"/>
      <c r="G9" s="86"/>
      <c r="H9" s="75"/>
    </row>
    <row r="10" spans="1:9">
      <c r="A10" s="82" t="s">
        <v>16</v>
      </c>
      <c r="B10" s="84">
        <v>2949</v>
      </c>
      <c r="C10" s="84">
        <v>36</v>
      </c>
      <c r="D10" s="85">
        <f>SUM(B10:C10)</f>
        <v>2985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3083</v>
      </c>
      <c r="C11" s="91">
        <f>IF(SUM(C8:C10)=0,0,SUM(C8:C10))</f>
        <v>38</v>
      </c>
      <c r="D11" s="91">
        <f>IF(SUM(D8:D10)=0,0,SUM(D8:D10))</f>
        <v>3121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508</v>
      </c>
      <c r="C16" s="84">
        <v>1</v>
      </c>
      <c r="D16" s="85">
        <f>SUM(B16:C16)</f>
        <v>509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511</v>
      </c>
      <c r="C17" s="91">
        <f>IF(SUM(C14:C16)=0,0,SUM(C14:C16))</f>
        <v>1</v>
      </c>
      <c r="D17" s="91">
        <f>IF(SUM(D14:D16)=0,0,SUM(D14:D16))</f>
        <v>512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137</v>
      </c>
      <c r="C21" s="96">
        <f>IF(C9+C15=0,0,C9+C15)</f>
        <v>2</v>
      </c>
      <c r="D21" s="85">
        <f t="shared" si="0"/>
        <v>139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3457</v>
      </c>
      <c r="C22" s="96">
        <f>IF(C10+C16=0,0,C10+C16)</f>
        <v>37</v>
      </c>
      <c r="D22" s="85">
        <f>IF(D10+D16=0,0,D10+D16)</f>
        <v>3494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3594</v>
      </c>
      <c r="C23" s="91">
        <f>IF(SUM(C20:C22)=0,0,SUM(C20:C22))</f>
        <v>39</v>
      </c>
      <c r="D23" s="91">
        <f>SUM(D20:D22)</f>
        <v>3633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192</v>
      </c>
      <c r="C27" s="84">
        <v>11</v>
      </c>
      <c r="D27" s="85">
        <f>SUM(B27:C27)</f>
        <v>203</v>
      </c>
    </row>
    <row r="28" spans="1:8">
      <c r="A28" s="82" t="s">
        <v>16</v>
      </c>
      <c r="B28" s="84">
        <v>473</v>
      </c>
      <c r="C28" s="84">
        <v>48</v>
      </c>
      <c r="D28" s="85">
        <f>SUM(B28:C28)</f>
        <v>521</v>
      </c>
    </row>
    <row r="29" spans="1:8">
      <c r="A29" s="90" t="str">
        <f>A23</f>
        <v>Total</v>
      </c>
      <c r="B29" s="110">
        <f>IF(B27+B28=0,0,B27+B28)</f>
        <v>665</v>
      </c>
      <c r="C29" s="91">
        <f>IF(SUM(C26:C28)=0,0,SUM(C26:C28))</f>
        <v>59</v>
      </c>
      <c r="D29" s="91">
        <f>IF(SUM(D26:D28)=0,0,SUM(D26:D28))</f>
        <v>724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329</v>
      </c>
      <c r="C33" s="96">
        <f t="shared" si="1"/>
        <v>13</v>
      </c>
      <c r="D33" s="85">
        <f t="shared" si="1"/>
        <v>342</v>
      </c>
      <c r="E33" s="75"/>
      <c r="F33" s="75"/>
      <c r="G33" s="75"/>
    </row>
    <row r="34" spans="1:7">
      <c r="A34" s="82" t="s">
        <v>16</v>
      </c>
      <c r="B34" s="96">
        <f>B22+B28</f>
        <v>3930</v>
      </c>
      <c r="C34" s="96">
        <f t="shared" si="1"/>
        <v>85</v>
      </c>
      <c r="D34" s="85">
        <f t="shared" si="1"/>
        <v>4015</v>
      </c>
    </row>
    <row r="35" spans="1:7">
      <c r="A35" s="90" t="str">
        <f>A29</f>
        <v>Total</v>
      </c>
      <c r="B35" s="91">
        <f>IF(B33+B34=0,0,B33+B34)</f>
        <v>4259</v>
      </c>
      <c r="C35" s="91">
        <f>IF(SUM(C32:C34)=0,0,SUM(C32:C34))</f>
        <v>98</v>
      </c>
      <c r="D35" s="91">
        <f>SUM(D32:D34)</f>
        <v>4357</v>
      </c>
    </row>
    <row r="37" spans="1:7">
      <c r="A37" s="97" t="str">
        <f>"In summary, "&amp;TEXT($D$23,"0,000")&amp; " of UI's customers are participating in the CTCleanEnergyOptions Program"</f>
        <v>In summary, 3,633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724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4,357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2018-02-15T14:56:05Z</cp:lastPrinted>
  <dcterms:created xsi:type="dcterms:W3CDTF">2009-03-17T13:14:28Z</dcterms:created>
  <dcterms:modified xsi:type="dcterms:W3CDTF">2018-10-16T17:29:07Z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-2060297211</vt:i4>
  </property>
  <property fmtid="{D5CDD505-2E9C-101B-9397-08002B2CF9AE}" pid="4" name="_NewReviewCycle">
    <vt:lpwstr/>
  </property>
  <property fmtid="{D5CDD505-2E9C-101B-9397-08002B2CF9AE}" pid="5" name="_EmailSubject">
    <vt:lpwstr>Webfiles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  <property fmtid="{D5CDD505-2E9C-101B-9397-08002B2CF9AE}" pid="9" name="_PreviousAdHocReviewCycleID">
    <vt:i4>-1200954229</vt:i4>
  </property>
</Properties>
</file>