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20-11\"/>
    </mc:Choice>
  </mc:AlternateContent>
  <xr:revisionPtr revIDLastSave="0" documentId="10_ncr:100000_{7E21464F-CF08-4593-847F-283DF9001AE0}" xr6:coauthVersionLast="31" xr6:coauthVersionMax="31" xr10:uidLastSave="{00000000-0000-0000-0000-000000000000}"/>
  <bookViews>
    <workbookView xWindow="0" yWindow="0" windowWidth="20490" windowHeight="694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46" i="6" l="1"/>
  <c r="F44" i="6"/>
  <c r="F45" i="6"/>
  <c r="F21" i="7" l="1"/>
  <c r="D21" i="7"/>
  <c r="B21" i="7"/>
  <c r="F20" i="7"/>
  <c r="D20" i="7"/>
  <c r="B20" i="7"/>
  <c r="B12" i="7"/>
  <c r="F12" i="7"/>
  <c r="D12" i="7"/>
  <c r="F11" i="7"/>
  <c r="D11" i="7"/>
  <c r="B11" i="7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B32" i="5" l="1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D13" i="7" l="1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<sst xmlns="http://schemas.openxmlformats.org/spreadsheetml/2006/main" count="159" uniqueCount="93">
  <si>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</si>
  <si>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</si>
  <si>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</si>
  <si>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</si>
  <si>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</si>
  <si>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</si>
  <si>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</si>
  <si>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</si>
  <si>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</si>
  <si>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</si>
  <si>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</si>
  <si>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</si>
  <si>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</si>
  <si>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</si>
  <si>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</si>
  <si>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</si>
  <si>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</si>
  <si>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</si>
  <si>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</si>
  <si>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</si>
  <si>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</si>
  <si>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</si>
  <si>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</si>
  <si>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</si>
  <si>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</si>
  <si>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</si>
  <si>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</si>
  <si>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</si>
  <si>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</si>
  <si>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</si>
  <si>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</si>
  <si>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</si>
  <si>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</si>
  <si>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</si>
  <si>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</si>
  <si>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</si>
  <si>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</si>
  <si>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</si>
  <si>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</si>
  <si>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</si>
  <si>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</si>
  <si>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</si>
  <si>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</si>
  <si>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</si>
  <si>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</si>
  <si>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</si>
  <si>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</si>
  <si>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</si>
  <si>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</si>
  <si>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</si>
  <si>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</si>
  <si>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</si>
  <si>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</si>
  <si>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</si>
  <si>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</si>
  <si>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</si>
  <si>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</si>
  <si>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</si>
  <si>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</si>
  <si>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</si>
  <si>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</si>
  <si>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</si>
  <si>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</si>
  <si>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</si>
  <si>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</si>
  <si>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</si>
  <si>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</si>
  <si>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</si>
  <si>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</si>
  <si>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</si>
  <si>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</si>
  <si>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</si>
  <si>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</si>
  <si>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</si>
  <si>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</si>
  <si>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</si>
  <si>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</si>
  <si>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</si>
  <si>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</si>
  <si>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</si>
  <si>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</si>
  <si>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</si>
  <si>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</si>
  <si>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</si>
  <si>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</si>
  <si>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</si>
  <si>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</si>
  <si>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</si>
  <si>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</si>
  <si>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</si>
  <si>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Data as of November 30, 2020</t>
  </si>
  <si>
    <t>EDF Energy Services, LLC</t>
  </si>
  <si>
    <t>Residents Energy,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</si>
</sst>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0_Total/2020_11_November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0/202011_November_2020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35485.468000000008</v>
          </cell>
        </row>
        <row r="25">
          <cell r="H25">
            <v>107987.23000000005</v>
          </cell>
        </row>
        <row r="26">
          <cell r="H26">
            <v>68273.542000000001</v>
          </cell>
        </row>
        <row r="29">
          <cell r="H29">
            <v>108972.67400000001</v>
          </cell>
        </row>
        <row r="30">
          <cell r="H30">
            <v>46604.724999999999</v>
          </cell>
        </row>
        <row r="31">
          <cell r="H31">
            <v>5439.92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69173</v>
          </cell>
        </row>
        <row r="19">
          <cell r="B19">
            <v>18446</v>
          </cell>
        </row>
        <row r="20">
          <cell r="B20">
            <v>179</v>
          </cell>
        </row>
        <row r="22">
          <cell r="B22">
            <v>235338</v>
          </cell>
        </row>
        <row r="23">
          <cell r="B23">
            <v>19738</v>
          </cell>
        </row>
        <row r="24">
          <cell r="B24">
            <v>25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F11" sqref="F1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0" t="s">
        <v>90</v>
      </c>
      <c r="B6" s="110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35485.468000000008</v>
      </c>
      <c r="C11" s="40">
        <f>IF(B11=0,0,B11/$B$13)</f>
        <v>0.24564533025767424</v>
      </c>
      <c r="D11" s="68">
        <f>[1]Check!$H$25</f>
        <v>107987.23000000005</v>
      </c>
      <c r="E11" s="40">
        <f>IF(D11=0,0,D11/$D$13)</f>
        <v>0.69853072237814717</v>
      </c>
      <c r="F11" s="68">
        <f>[1]Check!$H$26</f>
        <v>68273.542000000001</v>
      </c>
      <c r="G11" s="40">
        <f>IF(F11=0,0,F11/$F$13)</f>
        <v>0.92620181100705867</v>
      </c>
      <c r="H11" s="41">
        <f>IF(B11+D11+F11=0,0,B11+D11+F11)</f>
        <v>211746.24000000005</v>
      </c>
      <c r="I11" s="40">
        <f>IF(H11=0,0,H11/$H$13)</f>
        <v>0.56804436723386909</v>
      </c>
    </row>
    <row r="12" spans="1:15" ht="18" customHeight="1" x14ac:dyDescent="0.2">
      <c r="A12" s="39" t="s">
        <v>11</v>
      </c>
      <c r="B12" s="69">
        <f>[1]Check!$H$29</f>
        <v>108972.67400000001</v>
      </c>
      <c r="C12" s="40">
        <f>IF(B12=0,0,B12/$B$13)</f>
        <v>0.75435466974232579</v>
      </c>
      <c r="D12" s="69">
        <f>[1]Check!$H$30</f>
        <v>46604.724999999999</v>
      </c>
      <c r="E12" s="40">
        <f>IF(D12=0,0,D12/$D$13)</f>
        <v>0.30146927762185288</v>
      </c>
      <c r="F12" s="69">
        <f>[1]Check!$H$31</f>
        <v>5439.92</v>
      </c>
      <c r="G12" s="40">
        <f>IF(F12=0,0,F12/$F$13)</f>
        <v>7.3798188992941341E-2</v>
      </c>
      <c r="H12" s="102">
        <f>IF(B12+D12+F12=0,0,B12+D12+F12)</f>
        <v>161017.31900000002</v>
      </c>
      <c r="I12" s="40">
        <f>IF(H12=0,0,H12/$H$13)</f>
        <v>0.43195563276613097</v>
      </c>
    </row>
    <row r="13" spans="1:15" ht="18" customHeight="1" x14ac:dyDescent="0.2">
      <c r="A13" s="107" t="s">
        <v>6</v>
      </c>
      <c r="B13" s="42">
        <f>SUM(B11:B12)</f>
        <v>144458.14200000002</v>
      </c>
      <c r="C13" s="43"/>
      <c r="D13" s="42">
        <f>SUM(D11:D12)</f>
        <v>154591.95500000005</v>
      </c>
      <c r="E13" s="43"/>
      <c r="F13" s="42">
        <f>SUM(F11:F12)</f>
        <v>73713.462</v>
      </c>
      <c r="G13" s="43"/>
      <c r="H13" s="42">
        <f>IF(H11+H12=0,0,H11+H12)</f>
        <v>372763.55900000007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211,746 MWh, or 56.8%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161,017 MHh, or 43.2%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9">
        <f>[2]Summary!$B$18</f>
        <v>69173</v>
      </c>
      <c r="C20" s="40">
        <f>IF(B20=0,0,B20/$B$22)</f>
        <v>0.22716092357911538</v>
      </c>
      <c r="D20" s="68">
        <f>[2]Summary!$B$19</f>
        <v>18446</v>
      </c>
      <c r="E20" s="53">
        <f>IF(D20=0,0,D20/$D$22)</f>
        <v>0.48308191912843074</v>
      </c>
      <c r="F20" s="68">
        <f>[2]Summary!$B$20</f>
        <v>179</v>
      </c>
      <c r="G20" s="40">
        <f>IF(F20=0,0,F20/$F$22)</f>
        <v>0.87745098039215685</v>
      </c>
      <c r="H20" s="41">
        <f>IF(B20+D20+F20=0,0,B20+D20+F20)</f>
        <v>87798</v>
      </c>
      <c r="I20" s="40">
        <f>IF(H20=0,0,H20/$H$22)</f>
        <v>0.25604624102140866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235338</v>
      </c>
      <c r="C21" s="40">
        <f>IF(B21=0,0,B21/$B$22)</f>
        <v>0.77283907642088467</v>
      </c>
      <c r="D21" s="69">
        <f>[2]Summary!$B$23</f>
        <v>19738</v>
      </c>
      <c r="E21" s="53">
        <f>IF(D21=0,0,D21/$D$22)</f>
        <v>0.51691808087156921</v>
      </c>
      <c r="F21" s="69">
        <f>[2]Summary!$B$24</f>
        <v>25</v>
      </c>
      <c r="G21" s="40">
        <f>IF(F21=0,0,F21/$F$22)</f>
        <v>0.12254901960784313</v>
      </c>
      <c r="H21" s="69">
        <f>IF(B21+D21+F21=0,0,B21+D21+F21)</f>
        <v>255101</v>
      </c>
      <c r="I21" s="40">
        <f>IF(H21=0,0,H21/$H$22)</f>
        <v>0.7439537589785914</v>
      </c>
    </row>
    <row r="22" spans="1:17" ht="18" customHeight="1" x14ac:dyDescent="0.2">
      <c r="A22" s="39" t="str">
        <f>A13</f>
        <v>Total</v>
      </c>
      <c r="B22" s="42">
        <f>SUM(B20:B21)</f>
        <v>304511</v>
      </c>
      <c r="C22" s="55"/>
      <c r="D22" s="42">
        <f>SUM(D20:D21)</f>
        <v>38184</v>
      </c>
      <c r="E22" s="43"/>
      <c r="F22" s="42">
        <f>SUM(F20:F21)</f>
        <v>204</v>
      </c>
      <c r="G22" s="43"/>
      <c r="H22" s="42">
        <f>IF(H20+H21=0,0,H20+H21)</f>
        <v>342899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87,798 of UI's total customers, or 25.6%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255,101 or 74.4%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showGridLines="0" showZeros="0" zoomScaleNormal="100" workbookViewId="0">
      <selection activeCell="D39" sqref="D39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3" t="s">
        <v>55</v>
      </c>
      <c r="B2" s="123"/>
      <c r="C2" s="123"/>
      <c r="D2" s="123"/>
      <c r="E2" s="123"/>
      <c r="F2" s="123"/>
      <c r="G2" s="24"/>
      <c r="H2" s="25"/>
      <c r="I2" s="25"/>
    </row>
    <row r="3" spans="1:11" s="8" customFormat="1" ht="18" customHeight="1" x14ac:dyDescent="0.2">
      <c r="A3" s="12" t="s">
        <v>88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November 30, 2020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2">
        <v>5287</v>
      </c>
      <c r="D9" s="113">
        <v>672</v>
      </c>
      <c r="E9" s="114">
        <v>5959</v>
      </c>
      <c r="F9" s="21">
        <f t="shared" ref="F9:F46" si="0">IF(E9=0,"",E9/$E$46)</f>
        <v>6.7022832077381619E-2</v>
      </c>
    </row>
    <row r="10" spans="1:11" ht="14.25" customHeight="1" x14ac:dyDescent="0.2">
      <c r="A10" s="105">
        <v>2</v>
      </c>
      <c r="B10" t="s">
        <v>58</v>
      </c>
      <c r="C10" s="115">
        <v>30</v>
      </c>
      <c r="D10" s="111">
        <v>3253</v>
      </c>
      <c r="E10" s="116">
        <v>3283</v>
      </c>
      <c r="F10" s="21">
        <f t="shared" si="0"/>
        <v>3.6924980317174672E-2</v>
      </c>
    </row>
    <row r="11" spans="1:11" ht="14.25" customHeight="1" x14ac:dyDescent="0.2">
      <c r="A11" s="105">
        <v>3</v>
      </c>
      <c r="B11" t="s">
        <v>59</v>
      </c>
      <c r="C11" s="115">
        <v>15</v>
      </c>
      <c r="D11" s="111">
        <v>211</v>
      </c>
      <c r="E11" s="116">
        <v>226</v>
      </c>
      <c r="F11" s="21">
        <f t="shared" si="0"/>
        <v>2.5418962996288383E-3</v>
      </c>
    </row>
    <row r="12" spans="1:11" ht="14.25" customHeight="1" x14ac:dyDescent="0.2">
      <c r="A12" s="105">
        <v>4</v>
      </c>
      <c r="B12" t="s">
        <v>60</v>
      </c>
      <c r="C12" s="115">
        <v>408</v>
      </c>
      <c r="D12" s="111">
        <v>10</v>
      </c>
      <c r="E12" s="116">
        <v>418</v>
      </c>
      <c r="F12" s="21">
        <f t="shared" si="0"/>
        <v>4.7013834214374084E-3</v>
      </c>
    </row>
    <row r="13" spans="1:11" ht="14.25" customHeight="1" x14ac:dyDescent="0.2">
      <c r="A13" s="105">
        <v>5</v>
      </c>
      <c r="B13" t="s">
        <v>61</v>
      </c>
      <c r="C13" s="115">
        <v>5047</v>
      </c>
      <c r="D13" s="111">
        <v>197</v>
      </c>
      <c r="E13" s="116">
        <v>5244</v>
      </c>
      <c r="F13" s="21">
        <f t="shared" si="0"/>
        <v>5.8980992014396584E-2</v>
      </c>
    </row>
    <row r="14" spans="1:11" ht="14.25" customHeight="1" x14ac:dyDescent="0.2">
      <c r="A14" s="105">
        <v>6</v>
      </c>
      <c r="B14" t="s">
        <v>62</v>
      </c>
      <c r="C14" s="115">
        <v>346</v>
      </c>
      <c r="D14" s="111">
        <v>72</v>
      </c>
      <c r="E14" s="116">
        <v>418</v>
      </c>
      <c r="F14" s="21">
        <f t="shared" si="0"/>
        <v>4.7013834214374084E-3</v>
      </c>
    </row>
    <row r="15" spans="1:11" ht="14.25" customHeight="1" x14ac:dyDescent="0.2">
      <c r="A15" s="105">
        <v>7</v>
      </c>
      <c r="B15" t="s">
        <v>63</v>
      </c>
      <c r="C15" s="115">
        <v>787</v>
      </c>
      <c r="D15" s="111">
        <v>4779</v>
      </c>
      <c r="E15" s="116">
        <v>5566</v>
      </c>
      <c r="F15" s="21">
        <f t="shared" si="0"/>
        <v>6.2602631874929704E-2</v>
      </c>
    </row>
    <row r="16" spans="1:11" ht="14.25" customHeight="1" x14ac:dyDescent="0.2">
      <c r="A16" s="105">
        <v>8</v>
      </c>
      <c r="B16" t="s">
        <v>64</v>
      </c>
      <c r="C16" s="115">
        <v>9026</v>
      </c>
      <c r="D16" s="111">
        <v>1548</v>
      </c>
      <c r="E16" s="116">
        <v>10574</v>
      </c>
      <c r="F16" s="21">
        <f t="shared" si="0"/>
        <v>0.11892925430210326</v>
      </c>
    </row>
    <row r="17" spans="1:6" ht="14.25" customHeight="1" x14ac:dyDescent="0.2">
      <c r="A17" s="105">
        <v>9</v>
      </c>
      <c r="B17" t="s">
        <v>56</v>
      </c>
      <c r="C17" s="115">
        <v>198</v>
      </c>
      <c r="D17" s="111">
        <v>1423</v>
      </c>
      <c r="E17" s="116">
        <v>1621</v>
      </c>
      <c r="F17" s="21">
        <f t="shared" si="0"/>
        <v>1.8231919919019231E-2</v>
      </c>
    </row>
    <row r="18" spans="1:6" ht="14.25" customHeight="1" x14ac:dyDescent="0.2">
      <c r="A18" s="105">
        <v>10</v>
      </c>
      <c r="B18" t="s">
        <v>65</v>
      </c>
      <c r="C18" s="115">
        <v>4878</v>
      </c>
      <c r="D18" s="111">
        <v>1445</v>
      </c>
      <c r="E18" s="116">
        <v>6323</v>
      </c>
      <c r="F18" s="21">
        <f t="shared" si="0"/>
        <v>7.1116859745810376E-2</v>
      </c>
    </row>
    <row r="19" spans="1:6" ht="14.25" customHeight="1" x14ac:dyDescent="0.2">
      <c r="A19" s="105">
        <v>11</v>
      </c>
      <c r="B19" t="s">
        <v>66</v>
      </c>
      <c r="C19" s="115">
        <v>2192</v>
      </c>
      <c r="D19" s="111">
        <v>295</v>
      </c>
      <c r="E19" s="116">
        <v>2487</v>
      </c>
      <c r="F19" s="21">
        <f t="shared" si="0"/>
        <v>2.797210662467664E-2</v>
      </c>
    </row>
    <row r="20" spans="1:6" ht="14.25" customHeight="1" x14ac:dyDescent="0.2">
      <c r="A20" s="105">
        <v>12</v>
      </c>
      <c r="B20" t="s">
        <v>91</v>
      </c>
      <c r="C20" s="115">
        <v>495</v>
      </c>
      <c r="D20" s="111">
        <v>220</v>
      </c>
      <c r="E20" s="116">
        <v>715</v>
      </c>
      <c r="F20" s="21">
        <f t="shared" si="0"/>
        <v>8.0418400629850405E-3</v>
      </c>
    </row>
    <row r="21" spans="1:6" ht="14.25" customHeight="1" x14ac:dyDescent="0.2">
      <c r="A21" s="105">
        <v>13</v>
      </c>
      <c r="B21" t="s">
        <v>67</v>
      </c>
      <c r="C21" s="115">
        <v>10</v>
      </c>
      <c r="D21" s="111">
        <v>4</v>
      </c>
      <c r="E21" s="116">
        <v>14</v>
      </c>
      <c r="F21" s="21">
        <f t="shared" si="0"/>
        <v>1.5746260263187493E-4</v>
      </c>
    </row>
    <row r="22" spans="1:6" ht="14.25" customHeight="1" x14ac:dyDescent="0.2">
      <c r="A22" s="105">
        <v>14</v>
      </c>
      <c r="B22" t="s">
        <v>68</v>
      </c>
      <c r="C22" s="115">
        <v>351</v>
      </c>
      <c r="D22" s="111">
        <v>78</v>
      </c>
      <c r="E22" s="116">
        <v>429</v>
      </c>
      <c r="F22" s="21">
        <f t="shared" si="0"/>
        <v>4.8251040377910248E-3</v>
      </c>
    </row>
    <row r="23" spans="1:6" ht="14.25" customHeight="1" x14ac:dyDescent="0.2">
      <c r="A23" s="105">
        <v>15</v>
      </c>
      <c r="B23" t="s">
        <v>69</v>
      </c>
      <c r="C23" s="115">
        <v>33</v>
      </c>
      <c r="D23" s="111"/>
      <c r="E23" s="116">
        <v>33</v>
      </c>
      <c r="F23" s="21">
        <f t="shared" si="0"/>
        <v>3.7116184906084806E-4</v>
      </c>
    </row>
    <row r="24" spans="1:6" ht="14.25" customHeight="1" x14ac:dyDescent="0.2">
      <c r="A24" s="105">
        <v>16</v>
      </c>
      <c r="B24" t="s">
        <v>70</v>
      </c>
      <c r="C24" s="115">
        <v>782</v>
      </c>
      <c r="D24" s="111">
        <v>1326</v>
      </c>
      <c r="E24" s="116">
        <v>2108</v>
      </c>
      <c r="F24" s="21">
        <f t="shared" si="0"/>
        <v>2.3709369024856597E-2</v>
      </c>
    </row>
    <row r="25" spans="1:6" ht="14.25" customHeight="1" x14ac:dyDescent="0.2">
      <c r="A25" s="105">
        <v>17</v>
      </c>
      <c r="B25" t="s">
        <v>71</v>
      </c>
      <c r="C25" s="115">
        <v>91</v>
      </c>
      <c r="D25" s="111">
        <v>95</v>
      </c>
      <c r="E25" s="116">
        <v>186</v>
      </c>
      <c r="F25" s="21">
        <f t="shared" si="0"/>
        <v>2.0920031492520528E-3</v>
      </c>
    </row>
    <row r="26" spans="1:6" ht="14.25" customHeight="1" x14ac:dyDescent="0.2">
      <c r="A26" s="105">
        <v>18</v>
      </c>
      <c r="B26" t="s">
        <v>12</v>
      </c>
      <c r="C26" s="115">
        <v>4967</v>
      </c>
      <c r="D26" s="111">
        <v>723</v>
      </c>
      <c r="E26" s="116">
        <v>5690</v>
      </c>
      <c r="F26" s="21">
        <f t="shared" si="0"/>
        <v>6.3997300641097737E-2</v>
      </c>
    </row>
    <row r="27" spans="1:6" ht="14.25" customHeight="1" x14ac:dyDescent="0.2">
      <c r="A27" s="105">
        <v>19</v>
      </c>
      <c r="B27" t="s">
        <v>72</v>
      </c>
      <c r="C27" s="115">
        <v>354</v>
      </c>
      <c r="D27" s="111">
        <v>33</v>
      </c>
      <c r="E27" s="116">
        <v>387</v>
      </c>
      <c r="F27" s="21">
        <f t="shared" si="0"/>
        <v>4.3527162298954E-3</v>
      </c>
    </row>
    <row r="28" spans="1:6" ht="14.25" customHeight="1" x14ac:dyDescent="0.2">
      <c r="A28" s="105">
        <v>20</v>
      </c>
      <c r="B28" t="s">
        <v>73</v>
      </c>
      <c r="C28" s="115">
        <v>88</v>
      </c>
      <c r="D28" s="111">
        <v>145</v>
      </c>
      <c r="E28" s="116">
        <v>233</v>
      </c>
      <c r="F28" s="21">
        <f t="shared" si="0"/>
        <v>2.6206276009447757E-3</v>
      </c>
    </row>
    <row r="29" spans="1:6" ht="14.25" customHeight="1" x14ac:dyDescent="0.2">
      <c r="A29" s="105">
        <v>21</v>
      </c>
      <c r="B29" t="s">
        <v>74</v>
      </c>
      <c r="C29" s="115">
        <v>1</v>
      </c>
      <c r="D29" s="111"/>
      <c r="E29" s="116">
        <v>1</v>
      </c>
      <c r="F29" s="21">
        <f t="shared" si="0"/>
        <v>1.1247328759419638E-5</v>
      </c>
    </row>
    <row r="30" spans="1:6" ht="14.25" customHeight="1" x14ac:dyDescent="0.2">
      <c r="A30" s="105">
        <v>22</v>
      </c>
      <c r="B30" t="s">
        <v>75</v>
      </c>
      <c r="C30" s="115">
        <v>75</v>
      </c>
      <c r="D30" s="111">
        <v>279</v>
      </c>
      <c r="E30" s="116">
        <v>354</v>
      </c>
      <c r="F30" s="21">
        <f t="shared" si="0"/>
        <v>3.9815543808345514E-3</v>
      </c>
    </row>
    <row r="31" spans="1:6" ht="14.25" customHeight="1" x14ac:dyDescent="0.2">
      <c r="A31" s="105">
        <v>23</v>
      </c>
      <c r="B31" t="s">
        <v>76</v>
      </c>
      <c r="C31" s="115">
        <v>5620</v>
      </c>
      <c r="D31" s="111">
        <v>176</v>
      </c>
      <c r="E31" s="116">
        <v>5796</v>
      </c>
      <c r="F31" s="21">
        <f t="shared" si="0"/>
        <v>6.5189517489596227E-2</v>
      </c>
    </row>
    <row r="32" spans="1:6" ht="14.25" customHeight="1" x14ac:dyDescent="0.2">
      <c r="A32" s="105">
        <v>24</v>
      </c>
      <c r="B32" t="s">
        <v>77</v>
      </c>
      <c r="C32" s="115">
        <v>743</v>
      </c>
      <c r="D32" s="111">
        <v>214</v>
      </c>
      <c r="E32" s="116">
        <v>957</v>
      </c>
      <c r="F32" s="21">
        <f t="shared" si="0"/>
        <v>1.0763693622764593E-2</v>
      </c>
    </row>
    <row r="33" spans="1:7" ht="14.25" customHeight="1" x14ac:dyDescent="0.2">
      <c r="A33" s="105">
        <v>25</v>
      </c>
      <c r="B33" t="s">
        <v>78</v>
      </c>
      <c r="C33" s="115">
        <v>4260</v>
      </c>
      <c r="D33" s="111">
        <v>752</v>
      </c>
      <c r="E33" s="116">
        <v>5012</v>
      </c>
      <c r="F33" s="21">
        <f t="shared" si="0"/>
        <v>5.6371611742211225E-2</v>
      </c>
    </row>
    <row r="34" spans="1:7" ht="14.25" customHeight="1" x14ac:dyDescent="0.2">
      <c r="A34" s="105">
        <v>26</v>
      </c>
      <c r="B34" t="s">
        <v>79</v>
      </c>
      <c r="C34" s="115">
        <v>63</v>
      </c>
      <c r="D34" s="111">
        <v>61</v>
      </c>
      <c r="E34" s="116">
        <v>124</v>
      </c>
      <c r="F34" s="21">
        <f t="shared" si="0"/>
        <v>1.394668766168035E-3</v>
      </c>
    </row>
    <row r="35" spans="1:7" ht="14.25" customHeight="1" x14ac:dyDescent="0.2">
      <c r="A35" s="105">
        <v>27</v>
      </c>
      <c r="B35" t="s">
        <v>80</v>
      </c>
      <c r="C35" s="115">
        <v>3337</v>
      </c>
      <c r="D35" s="111">
        <v>262</v>
      </c>
      <c r="E35" s="116">
        <v>3599</v>
      </c>
      <c r="F35" s="21">
        <f t="shared" si="0"/>
        <v>4.0479136205151277E-2</v>
      </c>
    </row>
    <row r="36" spans="1:7" ht="14.25" customHeight="1" x14ac:dyDescent="0.2">
      <c r="A36" s="105">
        <v>28</v>
      </c>
      <c r="B36" t="s">
        <v>81</v>
      </c>
      <c r="C36" s="115">
        <v>707</v>
      </c>
      <c r="D36" s="111">
        <v>243</v>
      </c>
      <c r="E36" s="116">
        <v>950</v>
      </c>
      <c r="F36" s="21">
        <f t="shared" si="0"/>
        <v>1.0684962321448655E-2</v>
      </c>
    </row>
    <row r="37" spans="1:7" ht="14.25" customHeight="1" x14ac:dyDescent="0.2">
      <c r="A37" s="105">
        <v>29</v>
      </c>
      <c r="B37" t="s">
        <v>82</v>
      </c>
      <c r="C37" s="115"/>
      <c r="D37" s="111">
        <v>11</v>
      </c>
      <c r="E37" s="116">
        <v>11</v>
      </c>
      <c r="F37" s="21">
        <f t="shared" si="0"/>
        <v>1.2372061635361603E-4</v>
      </c>
    </row>
    <row r="38" spans="1:7" ht="14.25" customHeight="1" x14ac:dyDescent="0.2">
      <c r="A38" s="105">
        <v>30</v>
      </c>
      <c r="B38" t="s">
        <v>54</v>
      </c>
      <c r="C38" s="115">
        <v>617</v>
      </c>
      <c r="D38" s="111">
        <v>79</v>
      </c>
      <c r="E38" s="116">
        <v>696</v>
      </c>
      <c r="F38" s="21">
        <f t="shared" si="0"/>
        <v>7.8281408165560683E-3</v>
      </c>
    </row>
    <row r="39" spans="1:7" ht="14.25" customHeight="1" x14ac:dyDescent="0.2">
      <c r="A39" s="105">
        <v>31</v>
      </c>
      <c r="B39" t="s">
        <v>83</v>
      </c>
      <c r="C39" s="115">
        <v>12256</v>
      </c>
      <c r="D39" s="111">
        <v>338</v>
      </c>
      <c r="E39" s="116">
        <v>12594</v>
      </c>
      <c r="F39" s="21">
        <f t="shared" si="0"/>
        <v>0.14164885839613092</v>
      </c>
    </row>
    <row r="40" spans="1:7" ht="14.25" customHeight="1" x14ac:dyDescent="0.2">
      <c r="A40" s="105">
        <v>32</v>
      </c>
      <c r="B40" t="s">
        <v>84</v>
      </c>
      <c r="C40" s="115">
        <v>3761</v>
      </c>
      <c r="D40" s="111">
        <v>373</v>
      </c>
      <c r="E40" s="116">
        <v>4134</v>
      </c>
      <c r="F40" s="21">
        <f t="shared" si="0"/>
        <v>4.6496457091440783E-2</v>
      </c>
    </row>
    <row r="41" spans="1:7" ht="14.25" customHeight="1" x14ac:dyDescent="0.2">
      <c r="A41" s="105">
        <v>33</v>
      </c>
      <c r="B41" t="s">
        <v>85</v>
      </c>
      <c r="C41" s="115">
        <v>396</v>
      </c>
      <c r="D41" s="111">
        <v>73</v>
      </c>
      <c r="E41" s="116">
        <v>469</v>
      </c>
      <c r="F41" s="21">
        <f t="shared" si="0"/>
        <v>5.2749971881678103E-3</v>
      </c>
    </row>
    <row r="42" spans="1:7" ht="14.25" customHeight="1" x14ac:dyDescent="0.2">
      <c r="A42" s="105">
        <v>34</v>
      </c>
      <c r="B42" t="s">
        <v>87</v>
      </c>
      <c r="C42" s="115">
        <v>32</v>
      </c>
      <c r="D42" s="111">
        <v>16</v>
      </c>
      <c r="E42" s="116">
        <v>48</v>
      </c>
      <c r="F42" s="21">
        <f t="shared" si="0"/>
        <v>5.3987178045214262E-4</v>
      </c>
    </row>
    <row r="43" spans="1:7" ht="14.25" customHeight="1" x14ac:dyDescent="0.2">
      <c r="A43" s="105">
        <v>35</v>
      </c>
      <c r="B43" t="s">
        <v>86</v>
      </c>
      <c r="C43" s="115">
        <v>1601</v>
      </c>
      <c r="D43" s="111">
        <v>306</v>
      </c>
      <c r="E43" s="116">
        <v>1907</v>
      </c>
      <c r="F43" s="21">
        <f t="shared" si="0"/>
        <v>2.144865594421325E-2</v>
      </c>
    </row>
    <row r="44" spans="1:7" ht="14.25" customHeight="1" x14ac:dyDescent="0.2">
      <c r="A44" s="105">
        <v>36</v>
      </c>
      <c r="B44" t="s">
        <v>89</v>
      </c>
      <c r="C44" s="115"/>
      <c r="D44" s="111">
        <v>3</v>
      </c>
      <c r="E44" s="116">
        <v>3</v>
      </c>
      <c r="F44" s="21">
        <f t="shared" si="0"/>
        <v>3.3741986278258914E-5</v>
      </c>
    </row>
    <row r="45" spans="1:7" ht="14.25" customHeight="1" x14ac:dyDescent="0.2">
      <c r="A45" s="105">
        <v>37</v>
      </c>
      <c r="B45" t="s">
        <v>92</v>
      </c>
      <c r="C45" s="115">
        <v>319</v>
      </c>
      <c r="D45" s="111">
        <v>22</v>
      </c>
      <c r="E45" s="116">
        <v>341</v>
      </c>
      <c r="F45" s="21">
        <f t="shared" si="0"/>
        <v>3.8353391069620964E-3</v>
      </c>
    </row>
    <row r="46" spans="1:7" x14ac:dyDescent="0.2">
      <c r="A46" s="105"/>
      <c r="B46" s="122" t="s">
        <v>57</v>
      </c>
      <c r="C46" s="117">
        <v>69173</v>
      </c>
      <c r="D46" s="117">
        <v>19737</v>
      </c>
      <c r="E46" s="118">
        <v>88910</v>
      </c>
      <c r="F46" s="21">
        <f t="shared" si="0"/>
        <v>1</v>
      </c>
      <c r="G46" s="108"/>
    </row>
    <row r="47" spans="1:7" x14ac:dyDescent="0.2">
      <c r="A47" s="106"/>
      <c r="B47" s="119"/>
      <c r="C47" s="120"/>
      <c r="D47" s="120"/>
      <c r="E47" s="120"/>
      <c r="F47" s="121"/>
      <c r="G47" s="108"/>
    </row>
    <row r="48" spans="1:7" x14ac:dyDescent="0.2">
      <c r="A48" s="1" t="s">
        <v>22</v>
      </c>
      <c r="B48" s="103"/>
    </row>
    <row r="49" spans="1:10" x14ac:dyDescent="0.2">
      <c r="A49" s="1" t="s">
        <v>21</v>
      </c>
      <c r="J49" s="104"/>
    </row>
    <row r="50" spans="1:10" x14ac:dyDescent="0.2">
      <c r="A50" s="1" t="s">
        <v>17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3" t="s">
        <v>55</v>
      </c>
      <c r="B2" s="123"/>
      <c r="C2" s="123"/>
      <c r="D2" s="123"/>
      <c r="E2" s="123"/>
      <c r="F2" s="123"/>
      <c r="G2" s="123"/>
      <c r="H2" s="123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November 30, 2020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2978</v>
      </c>
      <c r="C13" s="43">
        <f>IF(B13=0,0,B13/'Summary Load Customers '!$B$22)</f>
        <v>9.7796138727336609E-3</v>
      </c>
      <c r="D13" s="42">
        <f>REC_programs_detail!C23</f>
        <v>32</v>
      </c>
      <c r="E13" s="43">
        <f>IF(D13=0,0,D13/('Summary Load Customers '!$D$22+'Summary Load Customers '!$F$22))</f>
        <v>8.3359383140564755E-4</v>
      </c>
      <c r="F13" s="42">
        <f>B13+D13</f>
        <v>3010</v>
      </c>
      <c r="G13" s="43">
        <f>IF(F13=0,0,F13/'Summary Load Customers '!$H$22)</f>
        <v>8.7780950075678262E-3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3,010 of UI's customers, or 0.9%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556</v>
      </c>
      <c r="C20" s="43">
        <f>IF(B20=0,0,B20/'Summary Load Customers '!$B$22)</f>
        <v>1.8258782112961437E-3</v>
      </c>
      <c r="D20" s="42">
        <f>REC_programs_detail!C29</f>
        <v>55</v>
      </c>
      <c r="E20" s="43">
        <f>IF(D20=0,0,D20/('Summary Load Customers '!$D$22+'Summary Load Customers '!$F$22))</f>
        <v>1.4327393977284569E-3</v>
      </c>
      <c r="F20" s="42">
        <f>B20+D20</f>
        <v>611</v>
      </c>
      <c r="G20" s="43">
        <f>IF(F20=0,0,F20/'Summary Load Customers '!$H$22)</f>
        <v>1.7818657972172565E-3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0,611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3534</v>
      </c>
      <c r="C27" s="43">
        <f>IF(B27=0,0,B27/'Summary Load Customers '!$B$22)</f>
        <v>1.1605492084029806E-2</v>
      </c>
      <c r="D27" s="42">
        <f>D13+D20</f>
        <v>87</v>
      </c>
      <c r="E27" s="43">
        <f>IF(D27=0,0,D27/('Summary Load Customers '!$D$22+'Summary Load Customers '!$F$22))</f>
        <v>2.2663332291341042E-3</v>
      </c>
      <c r="F27" s="42">
        <f>B27+D27</f>
        <v>3621</v>
      </c>
      <c r="G27" s="43">
        <f>IF(F27=0,0,F27/'Summary Load Customers '!$H$22)</f>
        <v>1.0559960804785083E-2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3,621 of UI's customers, or 1.1%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13" zoomScale="110" zoomScaleNormal="110" workbookViewId="0">
      <selection activeCell="C27" sqref="C27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4" t="str">
        <f>'Summary Load Customers '!A1</f>
        <v>The United Illuminating Company</v>
      </c>
      <c r="B1" s="124"/>
      <c r="C1" s="124"/>
      <c r="D1" s="124"/>
      <c r="E1" s="71"/>
      <c r="F1" s="71"/>
      <c r="G1" s="72"/>
    </row>
    <row r="2" spans="1:9" s="8" customFormat="1" ht="18" customHeight="1" x14ac:dyDescent="0.2">
      <c r="A2" s="125" t="s">
        <v>55</v>
      </c>
      <c r="B2" s="125"/>
      <c r="C2" s="125"/>
      <c r="D2" s="125"/>
      <c r="E2" s="23"/>
      <c r="F2" s="23"/>
      <c r="G2" s="24"/>
      <c r="H2" s="25"/>
      <c r="I2" s="25"/>
    </row>
    <row r="3" spans="1:9" s="73" customFormat="1" ht="15" customHeight="1" x14ac:dyDescent="0.2">
      <c r="A3" s="124" t="s">
        <v>34</v>
      </c>
      <c r="B3" s="124"/>
      <c r="C3" s="124"/>
      <c r="D3" s="124"/>
      <c r="E3" s="71"/>
      <c r="F3" s="71"/>
      <c r="G3" s="72"/>
    </row>
    <row r="4" spans="1:9" s="73" customFormat="1" ht="15" customHeight="1" x14ac:dyDescent="0.2">
      <c r="A4" s="124" t="s">
        <v>1</v>
      </c>
      <c r="B4" s="124"/>
      <c r="C4" s="124"/>
      <c r="D4" s="124"/>
      <c r="E4" s="71"/>
      <c r="F4" s="71"/>
      <c r="G4" s="72"/>
    </row>
    <row r="5" spans="1:9" s="73" customFormat="1" ht="15" customHeight="1" x14ac:dyDescent="0.2">
      <c r="A5" s="124" t="str">
        <f>'Summary Load Customers '!A6</f>
        <v>Data as of November 30, 2020</v>
      </c>
      <c r="B5" s="124"/>
      <c r="C5" s="124"/>
      <c r="D5" s="124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108</v>
      </c>
      <c r="C9" s="84">
        <v>2</v>
      </c>
      <c r="D9" s="85">
        <f>SUM(B9:C9)</f>
        <v>110</v>
      </c>
      <c r="E9" s="87"/>
      <c r="F9" s="87"/>
      <c r="G9" s="86"/>
      <c r="H9" s="75"/>
    </row>
    <row r="10" spans="1:9" x14ac:dyDescent="0.2">
      <c r="A10" s="82" t="s">
        <v>15</v>
      </c>
      <c r="B10" s="84">
        <v>2444</v>
      </c>
      <c r="C10" s="84">
        <v>29</v>
      </c>
      <c r="D10" s="85">
        <f>SUM(B10:C10)</f>
        <v>2473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2552</v>
      </c>
      <c r="C11" s="91">
        <f>IF(SUM(C8:C10)=0,0,SUM(C8:C10))</f>
        <v>31</v>
      </c>
      <c r="D11" s="91">
        <f>IF(SUM(D8:D10)=0,0,SUM(D8:D10))</f>
        <v>2583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424</v>
      </c>
      <c r="C16" s="84">
        <v>1</v>
      </c>
      <c r="D16" s="85">
        <f>SUM(B16:C16)</f>
        <v>425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426</v>
      </c>
      <c r="C17" s="91">
        <f>IF(SUM(C14:C16)=0,0,SUM(C14:C16))</f>
        <v>1</v>
      </c>
      <c r="D17" s="91">
        <f>IF(SUM(D14:D16)=0,0,SUM(D14:D16))</f>
        <v>427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110</v>
      </c>
      <c r="C21" s="96">
        <f>IF(C9+C15=0,0,C9+C15)</f>
        <v>2</v>
      </c>
      <c r="D21" s="85">
        <f t="shared" si="0"/>
        <v>112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2868</v>
      </c>
      <c r="C22" s="96">
        <f>IF(C10+C16=0,0,C10+C16)</f>
        <v>30</v>
      </c>
      <c r="D22" s="85">
        <f>IF(D10+D16=0,0,D10+D16)</f>
        <v>2898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2978</v>
      </c>
      <c r="C23" s="91">
        <f>IF(SUM(C20:C22)=0,0,SUM(C20:C22))</f>
        <v>32</v>
      </c>
      <c r="D23" s="91">
        <f>SUM(D20:D22)</f>
        <v>3010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163</v>
      </c>
      <c r="C27" s="84">
        <v>11</v>
      </c>
      <c r="D27" s="85">
        <f>SUM(B27:C27)</f>
        <v>174</v>
      </c>
    </row>
    <row r="28" spans="1:8" x14ac:dyDescent="0.2">
      <c r="A28" s="82" t="s">
        <v>15</v>
      </c>
      <c r="B28" s="84">
        <v>393</v>
      </c>
      <c r="C28" s="84">
        <v>44</v>
      </c>
      <c r="D28" s="85">
        <f>SUM(B28:C28)</f>
        <v>437</v>
      </c>
    </row>
    <row r="29" spans="1:8" x14ac:dyDescent="0.2">
      <c r="A29" s="90" t="str">
        <f>A23</f>
        <v>Total</v>
      </c>
      <c r="B29" s="109">
        <f>IF(B27+B28=0,0,B27+B28)</f>
        <v>556</v>
      </c>
      <c r="C29" s="91">
        <f>IF(SUM(C26:C28)=0,0,SUM(C26:C28))</f>
        <v>55</v>
      </c>
      <c r="D29" s="91">
        <f>IF(SUM(D26:D28)=0,0,SUM(D26:D28))</f>
        <v>611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273</v>
      </c>
      <c r="C33" s="96">
        <f t="shared" si="1"/>
        <v>13</v>
      </c>
      <c r="D33" s="85">
        <f t="shared" si="1"/>
        <v>286</v>
      </c>
      <c r="E33" s="75"/>
      <c r="F33" s="75"/>
      <c r="G33" s="75"/>
    </row>
    <row r="34" spans="1:7" x14ac:dyDescent="0.2">
      <c r="A34" s="82" t="s">
        <v>15</v>
      </c>
      <c r="B34" s="96">
        <f>B22+B28</f>
        <v>3261</v>
      </c>
      <c r="C34" s="96">
        <f t="shared" si="1"/>
        <v>74</v>
      </c>
      <c r="D34" s="85">
        <f t="shared" si="1"/>
        <v>3335</v>
      </c>
    </row>
    <row r="35" spans="1:7" x14ac:dyDescent="0.2">
      <c r="A35" s="90" t="str">
        <f>A29</f>
        <v>Total</v>
      </c>
      <c r="B35" s="91">
        <f>IF(B33+B34=0,0,B33+B34)</f>
        <v>3534</v>
      </c>
      <c r="C35" s="91">
        <f>IF(SUM(C32:C34)=0,0,SUM(C32:C34))</f>
        <v>87</v>
      </c>
      <c r="D35" s="91">
        <f>SUM(D32:D34)</f>
        <v>3621</v>
      </c>
    </row>
    <row r="37" spans="1:7" x14ac:dyDescent="0.2">
      <c r="A37" s="97" t="str">
        <f>"In summary, "&amp;TEXT($D$23,"0,000")&amp; " of UI's customers are participating in the CTCleanEnergyOptions Program"</f>
        <v>In summary, 3,010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611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3,621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2020-12-14T15:21:18Z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341336444</vt:i4>
  </property>
  <property fmtid="{D5CDD505-2E9C-101B-9397-08002B2CF9AE}" pid="4" name="_NewReviewCycle">
    <vt:lpwstr/>
  </property>
  <property fmtid="{D5CDD505-2E9C-101B-9397-08002B2CF9AE}" pid="5" name="_EmailSubject">
    <vt:lpwstr>Please file under 06-10-22</vt:lpwstr>
  </property>
  <property fmtid="{D5CDD505-2E9C-101B-9397-08002B2CF9AE}" pid="6" name="_AuthorEmail">
    <vt:lpwstr>Arthur.Forman@uinet.com</vt:lpwstr>
  </property>
  <property fmtid="{D5CDD505-2E9C-101B-9397-08002B2CF9AE}" pid="7" name="_AuthorEmailDisplayName">
    <vt:lpwstr>ARTHUR FORMAN</vt:lpwstr>
  </property>
  <property fmtid="{D5CDD505-2E9C-101B-9397-08002B2CF9AE}" pid="8" name="MSIP_Label_624b1752-a977-4927-b9e6-e48a43684aee_Enabled">
    <vt:lpwstr>true</vt:lpwstr>
  </property>
  <property fmtid="{D5CDD505-2E9C-101B-9397-08002B2CF9AE}" pid="9" name="MSIP_Label_624b1752-a977-4927-b9e6-e48a43684aee_SetDate">
    <vt:lpwstr>2020-09-15T16:57:31Z</vt:lpwstr>
  </property>
  <property fmtid="{D5CDD505-2E9C-101B-9397-08002B2CF9AE}" pid="10" name="MSIP_Label_624b1752-a977-4927-b9e6-e48a43684aee_Method">
    <vt:lpwstr>Privileged</vt:lpwstr>
  </property>
  <property fmtid="{D5CDD505-2E9C-101B-9397-08002B2CF9AE}" pid="11" name="MSIP_Label_624b1752-a977-4927-b9e6-e48a43684aee_Name">
    <vt:lpwstr>Public</vt:lpwstr>
  </property>
  <property fmtid="{D5CDD505-2E9C-101B-9397-08002B2CF9AE}" pid="12" name="MSIP_Label_624b1752-a977-4927-b9e6-e48a43684aee_SiteId">
    <vt:lpwstr>031a09bc-a2bf-44df-888e-4e09355b7a24</vt:lpwstr>
  </property>
  <property fmtid="{D5CDD505-2E9C-101B-9397-08002B2CF9AE}" pid="13" name="MSIP_Label_624b1752-a977-4927-b9e6-e48a43684aee_ActionId">
    <vt:lpwstr>613524fd-9e19-4128-bb92-00003958b920</vt:lpwstr>
  </property>
  <property fmtid="{D5CDD505-2E9C-101B-9397-08002B2CF9AE}" pid="14" name="_PreviousAdHocReviewCycleID">
    <vt:i4>1986306498</vt:i4>
  </property>
</Properties>
</file>