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4\"/>
    </mc:Choice>
  </mc:AlternateContent>
  <xr:revisionPtr revIDLastSave="0" documentId="10_ncr:100000_{D6DFD3F8-DC21-401B-AEE6-6FCE02408D48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B21" i="7" l="1"/>
  <c r="F20" i="7"/>
  <c r="D20" i="7"/>
  <c r="F21" i="7"/>
  <c r="D21" i="7"/>
  <c r="B20" i="7"/>
  <c r="D11" i="7"/>
  <c r="F12" i="7"/>
  <c r="D12" i="7"/>
  <c r="F11" i="7"/>
  <c r="B12" i="7"/>
  <c r="B11" i="7"/>
  <c r="F45" i="6" l="1"/>
  <c r="F44" i="6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B32" i="5" l="1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<sst xmlns="http://schemas.openxmlformats.org/spreadsheetml/2006/main" count="158" uniqueCount="92">
  <si>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</si>
  <si>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</si>
  <si>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</si>
  <si>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</si>
  <si>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</si>
  <si>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</si>
  <si>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</si>
  <si>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</si>
  <si>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</si>
  <si>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</si>
  <si>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</si>
  <si>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</si>
  <si>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</si>
  <si>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</si>
  <si>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</si>
  <si>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</si>
  <si>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</si>
  <si>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</si>
  <si>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</si>
  <si>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</si>
  <si>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</si>
  <si>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</si>
  <si>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</si>
  <si>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</si>
  <si>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</si>
  <si>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</si>
  <si>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</si>
  <si>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</si>
  <si>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</si>
  <si>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</si>
  <si>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</si>
  <si>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</si>
  <si>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</si>
  <si>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</si>
  <si>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</si>
  <si>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</si>
  <si>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</si>
  <si>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</si>
  <si>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</si>
  <si>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</si>
  <si>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</si>
  <si>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</si>
  <si>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</si>
  <si>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</si>
  <si>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</si>
  <si>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</si>
  <si>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</si>
  <si>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</si>
  <si>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</si>
  <si>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</si>
  <si>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</si>
  <si>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</si>
  <si>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</si>
  <si>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</si>
  <si>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</si>
  <si>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</si>
  <si>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</si>
  <si>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</si>
  <si>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</si>
  <si>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</si>
  <si>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</si>
  <si>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</si>
  <si>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</si>
  <si>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</si>
  <si>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</si>
  <si>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</si>
  <si>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</si>
  <si>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</si>
  <si>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</si>
  <si>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</si>
  <si>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</si>
  <si>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</si>
  <si>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</si>
  <si>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</si>
  <si>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</si>
  <si>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</si>
  <si>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</si>
  <si>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</si>
  <si>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</si>
  <si>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</si>
  <si>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</si>
  <si>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</si>
  <si>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</si>
  <si>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</si>
  <si>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</si>
  <si>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</si>
  <si>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</si>
  <si>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</si>
  <si>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</si>
  <si>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</si>
  <si>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</si>
  <si>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April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</si>
</sst>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4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4_April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11811.524000000005</v>
          </cell>
        </row>
        <row r="25">
          <cell r="H25">
            <v>-3049.4320000000225</v>
          </cell>
        </row>
        <row r="26">
          <cell r="H26">
            <v>54689.106</v>
          </cell>
        </row>
        <row r="29">
          <cell r="H29">
            <v>23353.522000000004</v>
          </cell>
        </row>
        <row r="30">
          <cell r="H30">
            <v>13877.607</v>
          </cell>
        </row>
        <row r="31">
          <cell r="H31">
            <v>1490.894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65516</v>
          </cell>
        </row>
        <row r="19">
          <cell r="B19">
            <v>18702</v>
          </cell>
        </row>
        <row r="20">
          <cell r="B20">
            <v>178</v>
          </cell>
        </row>
        <row r="22">
          <cell r="B22">
            <v>240479</v>
          </cell>
        </row>
        <row r="23">
          <cell r="B23">
            <v>19683</v>
          </cell>
        </row>
        <row r="24">
          <cell r="B24">
            <v>25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B12" sqref="B12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11811.524000000005</v>
      </c>
      <c r="C11" s="40">
        <f>IF(B11=0,0,B11/$B$13)</f>
        <v>0.3358881998903116</v>
      </c>
      <c r="D11" s="68">
        <f>[1]Check!$H$25</f>
        <v>-3049.4320000000225</v>
      </c>
      <c r="E11" s="40">
        <f>IF(D11=0,0,D11/$D$13)</f>
        <v>-0.28162012527503749</v>
      </c>
      <c r="F11" s="68">
        <f>[1]Check!$H$26</f>
        <v>54689.106</v>
      </c>
      <c r="G11" s="40">
        <f>IF(F11=0,0,F11/$F$13)</f>
        <v>0.97346219295122816</v>
      </c>
      <c r="H11" s="41">
        <f>IF(B11+D11+F11=0,0,B11+D11+F11)</f>
        <v>63451.197999999982</v>
      </c>
      <c r="I11" s="40">
        <f>IF(H11=0,0,H11/$H$13)</f>
        <v>0.62101593136620392</v>
      </c>
    </row>
    <row r="12" spans="1:15" ht="18" customHeight="1" x14ac:dyDescent="0.2">
      <c r="A12" s="39" t="s">
        <v>11</v>
      </c>
      <c r="B12" s="68">
        <f>[1]Check!$H$29</f>
        <v>23353.522000000004</v>
      </c>
      <c r="C12" s="40">
        <f>IF(B12=0,0,B12/$B$13)</f>
        <v>0.6641118001096884</v>
      </c>
      <c r="D12" s="68">
        <f>[1]Check!$H$30</f>
        <v>13877.607</v>
      </c>
      <c r="E12" s="40">
        <f>IF(D12=0,0,D12/$D$13)</f>
        <v>1.2816201252750374</v>
      </c>
      <c r="F12" s="68">
        <f>[1]Check!$H$31</f>
        <v>1490.894</v>
      </c>
      <c r="G12" s="40">
        <f>IF(F12=0,0,F12/$F$13)</f>
        <v>2.6537807048771806E-2</v>
      </c>
      <c r="H12" s="102">
        <f>IF(B12+D12+F12=0,0,B12+D12+F12)</f>
        <v>38722.023000000001</v>
      </c>
      <c r="I12" s="40">
        <f>IF(H12=0,0,H12/$H$13)</f>
        <v>0.37898406863379597</v>
      </c>
    </row>
    <row r="13" spans="1:15" ht="18" customHeight="1" x14ac:dyDescent="0.2">
      <c r="A13" s="107" t="s">
        <v>6</v>
      </c>
      <c r="B13" s="42">
        <f>SUM(B11:B12)</f>
        <v>35165.046000000009</v>
      </c>
      <c r="C13" s="43"/>
      <c r="D13" s="42">
        <f>SUM(D11:D12)</f>
        <v>10828.174999999977</v>
      </c>
      <c r="E13" s="43"/>
      <c r="F13" s="42">
        <f>SUM(F11:F12)</f>
        <v>56180</v>
      </c>
      <c r="G13" s="43"/>
      <c r="H13" s="42">
        <f>IF(H11+H12=0,0,H11+H12)</f>
        <v>102173.22099999999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63,451 MWh, or 62.1%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38,722 MHh, or 37.9%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65516</v>
      </c>
      <c r="C20" s="40">
        <f>IF(B20=0,0,B20/$B$22)</f>
        <v>0.21410807366133433</v>
      </c>
      <c r="D20" s="68">
        <f>[2]Summary!$B$19</f>
        <v>18702</v>
      </c>
      <c r="E20" s="53">
        <f>IF(D20=0,0,D20/$D$22)</f>
        <v>0.48722157092614304</v>
      </c>
      <c r="F20" s="68">
        <f>[2]Summary!$B$20</f>
        <v>178</v>
      </c>
      <c r="G20" s="40">
        <f>IF(F20=0,0,F20/$F$22)</f>
        <v>0.87684729064039413</v>
      </c>
      <c r="H20" s="41">
        <f>IF(B20+D20+F20=0,0,B20+D20+F20)</f>
        <v>84396</v>
      </c>
      <c r="I20" s="40">
        <f>IF(H20=0,0,H20/$H$22)</f>
        <v>0.24492212326202975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240479</v>
      </c>
      <c r="C21" s="40">
        <f>IF(B21=0,0,B21/$B$22)</f>
        <v>0.78589192633866567</v>
      </c>
      <c r="D21" s="69">
        <f>[2]Summary!$B$23</f>
        <v>19683</v>
      </c>
      <c r="E21" s="53">
        <f>IF(D21=0,0,D21/$D$22)</f>
        <v>0.51277842907385696</v>
      </c>
      <c r="F21" s="69">
        <f>[2]Summary!$B$24</f>
        <v>25</v>
      </c>
      <c r="G21" s="40">
        <f>IF(F21=0,0,F21/$F$22)</f>
        <v>0.12315270935960591</v>
      </c>
      <c r="H21" s="69">
        <f>IF(B21+D21+F21=0,0,B21+D21+F21)</f>
        <v>260187</v>
      </c>
      <c r="I21" s="40">
        <f>IF(H21=0,0,H21/$H$22)</f>
        <v>0.75507787673797022</v>
      </c>
    </row>
    <row r="22" spans="1:17" ht="18" customHeight="1" x14ac:dyDescent="0.2">
      <c r="A22" s="39" t="str">
        <f>A13</f>
        <v>Total</v>
      </c>
      <c r="B22" s="42">
        <f>SUM(B20:B21)</f>
        <v>305995</v>
      </c>
      <c r="C22" s="55"/>
      <c r="D22" s="42">
        <f>SUM(D20:D21)</f>
        <v>38385</v>
      </c>
      <c r="E22" s="43"/>
      <c r="F22" s="42">
        <f>SUM(F20:F21)</f>
        <v>203</v>
      </c>
      <c r="G22" s="43"/>
      <c r="H22" s="42">
        <f>IF(H20+H21=0,0,H20+H21)</f>
        <v>344583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84,396 of UI's total customers, or 24.5%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260,187 or 75.5%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A5" sqref="A5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April 30,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4672</v>
      </c>
      <c r="D9" s="113">
        <v>634</v>
      </c>
      <c r="E9" s="114">
        <v>5306</v>
      </c>
      <c r="F9" s="21">
        <f t="shared" ref="F9:F45" si="0">IF(E9=0,"",E9/$E$45)</f>
        <v>6.2278457240780301E-2</v>
      </c>
    </row>
    <row r="10" spans="1:11" ht="14.25" customHeight="1" x14ac:dyDescent="0.2">
      <c r="A10" s="105">
        <v>2</v>
      </c>
      <c r="B10" t="s">
        <v>58</v>
      </c>
      <c r="C10" s="115">
        <v>29</v>
      </c>
      <c r="D10" s="111">
        <v>2822</v>
      </c>
      <c r="E10" s="116">
        <v>2851</v>
      </c>
      <c r="F10" s="21">
        <f t="shared" si="0"/>
        <v>3.3463226836310714E-2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193</v>
      </c>
      <c r="E11" s="116">
        <v>208</v>
      </c>
      <c r="F11" s="21">
        <f t="shared" si="0"/>
        <v>2.4413718631892769E-3</v>
      </c>
    </row>
    <row r="12" spans="1:11" ht="14.25" customHeight="1" x14ac:dyDescent="0.2">
      <c r="A12" s="105">
        <v>4</v>
      </c>
      <c r="B12" t="s">
        <v>60</v>
      </c>
      <c r="C12" s="115">
        <v>378</v>
      </c>
      <c r="D12" s="111">
        <v>10</v>
      </c>
      <c r="E12" s="116">
        <v>388</v>
      </c>
      <c r="F12" s="21">
        <f t="shared" si="0"/>
        <v>4.5540975140261506E-3</v>
      </c>
    </row>
    <row r="13" spans="1:11" ht="14.25" customHeight="1" x14ac:dyDescent="0.2">
      <c r="A13" s="105">
        <v>5</v>
      </c>
      <c r="B13" t="s">
        <v>61</v>
      </c>
      <c r="C13" s="115">
        <v>5223</v>
      </c>
      <c r="D13" s="111">
        <v>211</v>
      </c>
      <c r="E13" s="116">
        <v>5434</v>
      </c>
      <c r="F13" s="21">
        <f t="shared" si="0"/>
        <v>6.3780839925819857E-2</v>
      </c>
    </row>
    <row r="14" spans="1:11" ht="14.25" customHeight="1" x14ac:dyDescent="0.2">
      <c r="A14" s="105">
        <v>6</v>
      </c>
      <c r="B14" t="s">
        <v>62</v>
      </c>
      <c r="C14" s="115">
        <v>338</v>
      </c>
      <c r="D14" s="111">
        <v>66</v>
      </c>
      <c r="E14" s="116">
        <v>404</v>
      </c>
      <c r="F14" s="21">
        <f t="shared" si="0"/>
        <v>4.7418953496560952E-3</v>
      </c>
    </row>
    <row r="15" spans="1:11" ht="14.25" customHeight="1" x14ac:dyDescent="0.2">
      <c r="A15" s="105">
        <v>7</v>
      </c>
      <c r="B15" t="s">
        <v>63</v>
      </c>
      <c r="C15" s="115">
        <v>835</v>
      </c>
      <c r="D15" s="111">
        <v>4853</v>
      </c>
      <c r="E15" s="116">
        <v>5688</v>
      </c>
      <c r="F15" s="21">
        <f t="shared" si="0"/>
        <v>6.6762130566445227E-2</v>
      </c>
    </row>
    <row r="16" spans="1:11" ht="14.25" customHeight="1" x14ac:dyDescent="0.2">
      <c r="A16" s="105">
        <v>8</v>
      </c>
      <c r="B16" t="s">
        <v>64</v>
      </c>
      <c r="C16" s="115">
        <v>9859</v>
      </c>
      <c r="D16" s="111">
        <v>1472</v>
      </c>
      <c r="E16" s="116">
        <v>11331</v>
      </c>
      <c r="F16" s="21">
        <f t="shared" si="0"/>
        <v>0.13299607972018124</v>
      </c>
    </row>
    <row r="17" spans="1:6" ht="14.25" customHeight="1" x14ac:dyDescent="0.2">
      <c r="A17" s="105">
        <v>9</v>
      </c>
      <c r="B17" t="s">
        <v>56</v>
      </c>
      <c r="C17" s="115">
        <v>201</v>
      </c>
      <c r="D17" s="111">
        <v>1976</v>
      </c>
      <c r="E17" s="116">
        <v>2177</v>
      </c>
      <c r="F17" s="21">
        <f t="shared" si="0"/>
        <v>2.5552243010399305E-2</v>
      </c>
    </row>
    <row r="18" spans="1:6" ht="14.25" customHeight="1" x14ac:dyDescent="0.2">
      <c r="A18" s="105">
        <v>10</v>
      </c>
      <c r="B18" t="s">
        <v>65</v>
      </c>
      <c r="C18" s="115">
        <v>4567</v>
      </c>
      <c r="D18" s="111">
        <v>1363</v>
      </c>
      <c r="E18" s="116">
        <v>5930</v>
      </c>
      <c r="F18" s="21">
        <f t="shared" si="0"/>
        <v>6.9602572830348125E-2</v>
      </c>
    </row>
    <row r="19" spans="1:6" ht="14.25" customHeight="1" x14ac:dyDescent="0.2">
      <c r="A19" s="105">
        <v>11</v>
      </c>
      <c r="B19" t="s">
        <v>66</v>
      </c>
      <c r="C19" s="115">
        <v>1846</v>
      </c>
      <c r="D19" s="111">
        <v>284</v>
      </c>
      <c r="E19" s="116">
        <v>2130</v>
      </c>
      <c r="F19" s="21">
        <f t="shared" si="0"/>
        <v>2.5000586868236342E-2</v>
      </c>
    </row>
    <row r="20" spans="1:6" ht="14.25" customHeight="1" x14ac:dyDescent="0.2">
      <c r="A20" s="105">
        <v>12</v>
      </c>
      <c r="B20" t="s">
        <v>89</v>
      </c>
      <c r="C20" s="115">
        <v>497</v>
      </c>
      <c r="D20" s="111">
        <v>282</v>
      </c>
      <c r="E20" s="116">
        <v>779</v>
      </c>
      <c r="F20" s="21">
        <f t="shared" si="0"/>
        <v>9.1434071222329157E-3</v>
      </c>
    </row>
    <row r="21" spans="1:6" ht="14.25" customHeight="1" x14ac:dyDescent="0.2">
      <c r="A21" s="105">
        <v>13</v>
      </c>
      <c r="B21" t="s">
        <v>67</v>
      </c>
      <c r="C21" s="115">
        <v>14</v>
      </c>
      <c r="D21" s="111">
        <v>47</v>
      </c>
      <c r="E21" s="116">
        <v>61</v>
      </c>
      <c r="F21" s="21">
        <f t="shared" si="0"/>
        <v>7.1597924833916287E-4</v>
      </c>
    </row>
    <row r="22" spans="1:6" ht="14.25" customHeight="1" x14ac:dyDescent="0.2">
      <c r="A22" s="105">
        <v>14</v>
      </c>
      <c r="B22" t="s">
        <v>68</v>
      </c>
      <c r="C22" s="115">
        <v>319</v>
      </c>
      <c r="D22" s="111">
        <v>76</v>
      </c>
      <c r="E22" s="116">
        <v>395</v>
      </c>
      <c r="F22" s="21">
        <f t="shared" si="0"/>
        <v>4.6362590671142519E-3</v>
      </c>
    </row>
    <row r="23" spans="1:6" ht="14.25" customHeight="1" x14ac:dyDescent="0.2">
      <c r="A23" s="105">
        <v>15</v>
      </c>
      <c r="B23" t="s">
        <v>69</v>
      </c>
      <c r="C23" s="115">
        <v>28</v>
      </c>
      <c r="D23" s="111"/>
      <c r="E23" s="116">
        <v>28</v>
      </c>
      <c r="F23" s="21">
        <f t="shared" si="0"/>
        <v>3.2864621235240263E-4</v>
      </c>
    </row>
    <row r="24" spans="1:6" ht="14.25" customHeight="1" x14ac:dyDescent="0.2">
      <c r="A24" s="105">
        <v>16</v>
      </c>
      <c r="B24" t="s">
        <v>70</v>
      </c>
      <c r="C24" s="115">
        <v>789</v>
      </c>
      <c r="D24" s="111">
        <v>1216</v>
      </c>
      <c r="E24" s="116">
        <v>2005</v>
      </c>
      <c r="F24" s="21">
        <f t="shared" si="0"/>
        <v>2.3533416277377404E-2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118</v>
      </c>
      <c r="E25" s="116">
        <v>208</v>
      </c>
      <c r="F25" s="21">
        <f t="shared" si="0"/>
        <v>2.4413718631892769E-3</v>
      </c>
    </row>
    <row r="26" spans="1:6" ht="14.25" customHeight="1" x14ac:dyDescent="0.2">
      <c r="A26" s="105">
        <v>18</v>
      </c>
      <c r="B26" t="s">
        <v>12</v>
      </c>
      <c r="C26" s="115">
        <v>5495</v>
      </c>
      <c r="D26" s="111">
        <v>719</v>
      </c>
      <c r="E26" s="116">
        <v>6214</v>
      </c>
      <c r="F26" s="21">
        <f t="shared" si="0"/>
        <v>7.2935984412779639E-2</v>
      </c>
    </row>
    <row r="27" spans="1:6" ht="14.25" customHeight="1" x14ac:dyDescent="0.2">
      <c r="A27" s="105">
        <v>19</v>
      </c>
      <c r="B27" t="s">
        <v>72</v>
      </c>
      <c r="C27" s="115">
        <v>387</v>
      </c>
      <c r="D27" s="111">
        <v>48</v>
      </c>
      <c r="E27" s="116">
        <v>435</v>
      </c>
      <c r="F27" s="21">
        <f t="shared" si="0"/>
        <v>5.1057536561891128E-3</v>
      </c>
    </row>
    <row r="28" spans="1:6" ht="14.25" customHeight="1" x14ac:dyDescent="0.2">
      <c r="A28" s="105">
        <v>20</v>
      </c>
      <c r="B28" t="s">
        <v>73</v>
      </c>
      <c r="C28" s="115">
        <v>159</v>
      </c>
      <c r="D28" s="111">
        <v>143</v>
      </c>
      <c r="E28" s="116">
        <v>302</v>
      </c>
      <c r="F28" s="21">
        <f t="shared" si="0"/>
        <v>3.5446841475151999E-3</v>
      </c>
    </row>
    <row r="29" spans="1:6" ht="14.25" customHeight="1" x14ac:dyDescent="0.2">
      <c r="A29" s="105">
        <v>21</v>
      </c>
      <c r="B29" t="s">
        <v>74</v>
      </c>
      <c r="C29" s="115">
        <v>62</v>
      </c>
      <c r="D29" s="111">
        <v>346</v>
      </c>
      <c r="E29" s="116">
        <v>408</v>
      </c>
      <c r="F29" s="21">
        <f t="shared" si="0"/>
        <v>4.7888448085635811E-3</v>
      </c>
    </row>
    <row r="30" spans="1:6" ht="14.25" customHeight="1" x14ac:dyDescent="0.2">
      <c r="A30" s="105">
        <v>22</v>
      </c>
      <c r="B30" t="s">
        <v>75</v>
      </c>
      <c r="C30" s="115">
        <v>4976</v>
      </c>
      <c r="D30" s="111">
        <v>156</v>
      </c>
      <c r="E30" s="116">
        <v>5132</v>
      </c>
      <c r="F30" s="21">
        <f t="shared" si="0"/>
        <v>6.0236155778304656E-2</v>
      </c>
    </row>
    <row r="31" spans="1:6" ht="14.25" customHeight="1" x14ac:dyDescent="0.2">
      <c r="A31" s="105">
        <v>23</v>
      </c>
      <c r="B31" t="s">
        <v>76</v>
      </c>
      <c r="C31" s="115">
        <v>715</v>
      </c>
      <c r="D31" s="111">
        <v>108</v>
      </c>
      <c r="E31" s="116">
        <v>823</v>
      </c>
      <c r="F31" s="21">
        <f t="shared" si="0"/>
        <v>9.6598511702152626E-3</v>
      </c>
    </row>
    <row r="32" spans="1:6" ht="14.25" customHeight="1" x14ac:dyDescent="0.2">
      <c r="A32" s="105">
        <v>24</v>
      </c>
      <c r="B32" t="s">
        <v>77</v>
      </c>
      <c r="C32" s="115">
        <v>2995</v>
      </c>
      <c r="D32" s="111">
        <v>706</v>
      </c>
      <c r="E32" s="116">
        <v>3701</v>
      </c>
      <c r="F32" s="21">
        <f t="shared" si="0"/>
        <v>4.3439986854151506E-2</v>
      </c>
    </row>
    <row r="33" spans="1:10" ht="14.25" customHeight="1" x14ac:dyDescent="0.2">
      <c r="A33" s="105">
        <v>25</v>
      </c>
      <c r="B33" t="s">
        <v>78</v>
      </c>
      <c r="C33" s="115">
        <v>51</v>
      </c>
      <c r="D33" s="111">
        <v>49</v>
      </c>
      <c r="E33" s="116">
        <v>100</v>
      </c>
      <c r="F33" s="21">
        <f t="shared" si="0"/>
        <v>1.1737364726871523E-3</v>
      </c>
    </row>
    <row r="34" spans="1:10" ht="14.25" customHeight="1" x14ac:dyDescent="0.2">
      <c r="A34" s="105">
        <v>26</v>
      </c>
      <c r="B34" t="s">
        <v>79</v>
      </c>
      <c r="C34" s="115">
        <v>4240</v>
      </c>
      <c r="D34" s="111">
        <v>283</v>
      </c>
      <c r="E34" s="116">
        <v>4523</v>
      </c>
      <c r="F34" s="21">
        <f t="shared" si="0"/>
        <v>5.3088100659639897E-2</v>
      </c>
    </row>
    <row r="35" spans="1:10" ht="14.25" customHeight="1" x14ac:dyDescent="0.2">
      <c r="A35" s="105">
        <v>27</v>
      </c>
      <c r="B35" t="s">
        <v>80</v>
      </c>
      <c r="C35" s="115">
        <v>678</v>
      </c>
      <c r="D35" s="111">
        <v>330</v>
      </c>
      <c r="E35" s="116">
        <v>1008</v>
      </c>
      <c r="F35" s="21">
        <f t="shared" si="0"/>
        <v>1.1831263644686495E-2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1.2911101199558674E-4</v>
      </c>
    </row>
    <row r="37" spans="1:10" ht="14.25" customHeight="1" x14ac:dyDescent="0.2">
      <c r="A37" s="105">
        <v>29</v>
      </c>
      <c r="B37" t="s">
        <v>54</v>
      </c>
      <c r="C37" s="115">
        <v>160</v>
      </c>
      <c r="D37" s="111">
        <v>68</v>
      </c>
      <c r="E37" s="116">
        <v>228</v>
      </c>
      <c r="F37" s="21">
        <f t="shared" si="0"/>
        <v>2.6761191577267074E-3</v>
      </c>
    </row>
    <row r="38" spans="1:10" ht="14.25" customHeight="1" x14ac:dyDescent="0.2">
      <c r="A38" s="105">
        <v>30</v>
      </c>
      <c r="B38" t="s">
        <v>82</v>
      </c>
      <c r="C38" s="115">
        <v>10461</v>
      </c>
      <c r="D38" s="111">
        <v>275</v>
      </c>
      <c r="E38" s="116">
        <v>10736</v>
      </c>
      <c r="F38" s="21">
        <f t="shared" si="0"/>
        <v>0.12601234770769268</v>
      </c>
    </row>
    <row r="39" spans="1:10" ht="14.25" customHeight="1" x14ac:dyDescent="0.2">
      <c r="A39" s="105">
        <v>31</v>
      </c>
      <c r="B39" t="s">
        <v>83</v>
      </c>
      <c r="C39" s="115">
        <v>3462</v>
      </c>
      <c r="D39" s="111">
        <v>271</v>
      </c>
      <c r="E39" s="116">
        <v>3733</v>
      </c>
      <c r="F39" s="21">
        <f t="shared" si="0"/>
        <v>4.3815582525411394E-2</v>
      </c>
    </row>
    <row r="40" spans="1:10" ht="14.25" customHeight="1" x14ac:dyDescent="0.2">
      <c r="A40" s="105">
        <v>32</v>
      </c>
      <c r="B40" t="s">
        <v>84</v>
      </c>
      <c r="C40" s="115">
        <v>307</v>
      </c>
      <c r="D40" s="111">
        <v>63</v>
      </c>
      <c r="E40" s="116">
        <v>370</v>
      </c>
      <c r="F40" s="21">
        <f t="shared" si="0"/>
        <v>4.3428249489424631E-3</v>
      </c>
    </row>
    <row r="41" spans="1:10" ht="14.25" customHeight="1" x14ac:dyDescent="0.2">
      <c r="A41" s="105">
        <v>33</v>
      </c>
      <c r="B41" t="s">
        <v>86</v>
      </c>
      <c r="C41" s="115">
        <v>31</v>
      </c>
      <c r="D41" s="111">
        <v>16</v>
      </c>
      <c r="E41" s="116">
        <v>47</v>
      </c>
      <c r="F41" s="21">
        <f t="shared" si="0"/>
        <v>5.5165614216296161E-4</v>
      </c>
    </row>
    <row r="42" spans="1:10" ht="14.25" customHeight="1" x14ac:dyDescent="0.2">
      <c r="A42" s="105">
        <v>34</v>
      </c>
      <c r="B42" t="s">
        <v>85</v>
      </c>
      <c r="C42" s="115">
        <v>1594</v>
      </c>
      <c r="D42" s="111">
        <v>311</v>
      </c>
      <c r="E42" s="116">
        <v>1905</v>
      </c>
      <c r="F42" s="21">
        <f t="shared" si="0"/>
        <v>2.2359679804690252E-2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136</v>
      </c>
      <c r="E43" s="116">
        <v>136</v>
      </c>
      <c r="F43" s="21">
        <f t="shared" si="0"/>
        <v>1.5962816028545271E-3</v>
      </c>
    </row>
    <row r="44" spans="1:10" ht="14.25" customHeight="1" x14ac:dyDescent="0.2">
      <c r="A44" s="105">
        <v>36</v>
      </c>
      <c r="B44" t="s">
        <v>90</v>
      </c>
      <c r="C44" s="115">
        <v>43</v>
      </c>
      <c r="D44" s="120">
        <v>20</v>
      </c>
      <c r="E44" s="116">
        <v>63</v>
      </c>
      <c r="F44" s="21">
        <f t="shared" si="0"/>
        <v>7.3945397779290594E-4</v>
      </c>
    </row>
    <row r="45" spans="1:10" x14ac:dyDescent="0.2">
      <c r="A45" s="105"/>
      <c r="B45" s="122" t="s">
        <v>57</v>
      </c>
      <c r="C45" s="123">
        <v>65516</v>
      </c>
      <c r="D45" s="117">
        <v>19682</v>
      </c>
      <c r="E45" s="118">
        <v>85198</v>
      </c>
      <c r="F45" s="21">
        <f t="shared" si="0"/>
        <v>1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19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April 30,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2875</v>
      </c>
      <c r="C13" s="43">
        <f>IF(B13=0,0,B13/'Summary Load Customers '!$B$22)</f>
        <v>9.3955783591235156E-3</v>
      </c>
      <c r="D13" s="42">
        <f>REC_programs_detail!C23</f>
        <v>31</v>
      </c>
      <c r="E13" s="43">
        <f>IF(D13=0,0,D13/('Summary Load Customers '!$D$22+'Summary Load Customers '!$F$22))</f>
        <v>8.0335855706437239E-4</v>
      </c>
      <c r="F13" s="42">
        <f>B13+D13</f>
        <v>2906</v>
      </c>
      <c r="G13" s="43">
        <f>IF(F13=0,0,F13/'Summary Load Customers '!$H$22)</f>
        <v>8.4333817977091143E-3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2,906 of UI's customers, or 0.8%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551</v>
      </c>
      <c r="C20" s="43">
        <f>IF(B20=0,0,B20/'Summary Load Customers '!$B$22)</f>
        <v>1.8006830176963676E-3</v>
      </c>
      <c r="D20" s="42">
        <f>REC_programs_detail!C29</f>
        <v>55</v>
      </c>
      <c r="E20" s="43">
        <f>IF(D20=0,0,D20/('Summary Load Customers '!$D$22+'Summary Load Customers '!$F$22))</f>
        <v>1.4253135689851768E-3</v>
      </c>
      <c r="F20" s="42">
        <f>B20+D20</f>
        <v>606</v>
      </c>
      <c r="G20" s="43">
        <f>IF(F20=0,0,F20/'Summary Load Customers '!$H$22)</f>
        <v>1.7586474086069249E-3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0,606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3426</v>
      </c>
      <c r="C27" s="43">
        <f>IF(B27=0,0,B27/'Summary Load Customers '!$B$22)</f>
        <v>1.1196261376819883E-2</v>
      </c>
      <c r="D27" s="42">
        <f>D13+D20</f>
        <v>86</v>
      </c>
      <c r="E27" s="43">
        <f>IF(D27=0,0,D27/('Summary Load Customers '!$D$22+'Summary Load Customers '!$F$22))</f>
        <v>2.228672126049549E-3</v>
      </c>
      <c r="F27" s="42">
        <f>B27+D27</f>
        <v>3512</v>
      </c>
      <c r="G27" s="43">
        <f>IF(F27=0,0,F27/'Summary Load Customers '!$H$22)</f>
        <v>1.0192029206316041E-2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3,512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10" zoomScale="110" zoomScaleNormal="110" workbookViewId="0">
      <selection activeCell="A25" sqref="A25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April 30,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106</v>
      </c>
      <c r="C9" s="84">
        <v>2</v>
      </c>
      <c r="D9" s="85">
        <f>SUM(B9:C9)</f>
        <v>108</v>
      </c>
      <c r="E9" s="87"/>
      <c r="F9" s="87"/>
      <c r="G9" s="86"/>
      <c r="H9" s="75"/>
    </row>
    <row r="10" spans="1:9" x14ac:dyDescent="0.2">
      <c r="A10" s="82" t="s">
        <v>15</v>
      </c>
      <c r="B10" s="84">
        <v>2355</v>
      </c>
      <c r="C10" s="84">
        <v>28</v>
      </c>
      <c r="D10" s="85">
        <f>SUM(B10:C10)</f>
        <v>2383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2461</v>
      </c>
      <c r="C11" s="91">
        <f>IF(SUM(C8:C10)=0,0,SUM(C8:C10))</f>
        <v>30</v>
      </c>
      <c r="D11" s="91">
        <f>IF(SUM(D8:D10)=0,0,SUM(D8:D10))</f>
        <v>2491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124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412</v>
      </c>
      <c r="C16" s="84">
        <v>1</v>
      </c>
      <c r="D16" s="85">
        <f>SUM(B16:C16)</f>
        <v>413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414</v>
      </c>
      <c r="C17" s="91">
        <f>IF(SUM(C14:C16)=0,0,SUM(C14:C16))</f>
        <v>1</v>
      </c>
      <c r="D17" s="91">
        <f>IF(SUM(D14:D16)=0,0,SUM(D14:D16))</f>
        <v>415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108</v>
      </c>
      <c r="C21" s="96">
        <f>IF(C9+C15=0,0,C9+C15)</f>
        <v>2</v>
      </c>
      <c r="D21" s="85">
        <f t="shared" si="0"/>
        <v>110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2767</v>
      </c>
      <c r="C22" s="96">
        <f>IF(C10+C16=0,0,C10+C16)</f>
        <v>29</v>
      </c>
      <c r="D22" s="85">
        <f>IF(D10+D16=0,0,D10+D16)</f>
        <v>2796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2875</v>
      </c>
      <c r="C23" s="91">
        <f>IF(SUM(C20:C22)=0,0,SUM(C20:C22))</f>
        <v>31</v>
      </c>
      <c r="D23" s="91">
        <f>SUM(D20:D22)</f>
        <v>2906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124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163</v>
      </c>
      <c r="C27" s="84">
        <v>11</v>
      </c>
      <c r="D27" s="85">
        <f>SUM(B27:C27)</f>
        <v>174</v>
      </c>
    </row>
    <row r="28" spans="1:8" x14ac:dyDescent="0.2">
      <c r="A28" s="82" t="s">
        <v>15</v>
      </c>
      <c r="B28" s="84">
        <v>388</v>
      </c>
      <c r="C28" s="84">
        <v>44</v>
      </c>
      <c r="D28" s="85">
        <f>SUM(B28:C28)</f>
        <v>432</v>
      </c>
    </row>
    <row r="29" spans="1:8" x14ac:dyDescent="0.2">
      <c r="A29" s="90" t="str">
        <f>A23</f>
        <v>Total</v>
      </c>
      <c r="B29" s="109">
        <f>IF(B27+B28=0,0,B27+B28)</f>
        <v>551</v>
      </c>
      <c r="C29" s="91">
        <f>IF(SUM(C26:C28)=0,0,SUM(C26:C28))</f>
        <v>55</v>
      </c>
      <c r="D29" s="91">
        <f>IF(SUM(D26:D28)=0,0,SUM(D26:D28))</f>
        <v>606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271</v>
      </c>
      <c r="C33" s="96">
        <f t="shared" si="1"/>
        <v>13</v>
      </c>
      <c r="D33" s="85">
        <f t="shared" si="1"/>
        <v>284</v>
      </c>
      <c r="E33" s="75"/>
      <c r="F33" s="75"/>
      <c r="G33" s="75"/>
    </row>
    <row r="34" spans="1:7" x14ac:dyDescent="0.2">
      <c r="A34" s="82" t="s">
        <v>15</v>
      </c>
      <c r="B34" s="96">
        <f>B22+B28</f>
        <v>3155</v>
      </c>
      <c r="C34" s="96">
        <f t="shared" si="1"/>
        <v>73</v>
      </c>
      <c r="D34" s="85">
        <f t="shared" si="1"/>
        <v>3228</v>
      </c>
    </row>
    <row r="35" spans="1:7" x14ac:dyDescent="0.2">
      <c r="A35" s="90" t="str">
        <f>A29</f>
        <v>Total</v>
      </c>
      <c r="B35" s="91">
        <f>IF(B33+B34=0,0,B33+B34)</f>
        <v>3426</v>
      </c>
      <c r="C35" s="91">
        <f>IF(SUM(C32:C34)=0,0,SUM(C32:C34))</f>
        <v>86</v>
      </c>
      <c r="D35" s="91">
        <f>SUM(D32:D34)</f>
        <v>3512</v>
      </c>
    </row>
    <row r="37" spans="1:7" x14ac:dyDescent="0.2">
      <c r="A37" s="97" t="str">
        <f>"In summary, "&amp;TEXT($D$23,"0,000")&amp; " of UI's customers are participating in the CTCleanEnergyOptions Program"</f>
        <v>In summary, 2,906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606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3,512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2021-05-17T16:39:04Z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AdHocReviewCycleID">
    <vt:i4>341336444</vt:i4>
  </property>
  <property fmtid="{D5CDD505-2E9C-101B-9397-08002B2CF9AE}" pid="4" name="_NewReviewCycle">
    <vt:lpwstr/>
  </property>
  <property fmtid="{D5CDD505-2E9C-101B-9397-08002B2CF9AE}" pid="5" name="_EmailSubject">
    <vt:lpwstr>Please file under 06-10-22</vt:lpwstr>
  </property>
  <property fmtid="{D5CDD505-2E9C-101B-9397-08002B2CF9AE}" pid="6" name="_AuthorEmail">
    <vt:lpwstr>Arthur.Forman@uinet.com</vt:lpwstr>
  </property>
  <property fmtid="{D5CDD505-2E9C-101B-9397-08002B2CF9AE}" pid="7" name="_AuthorEmailDisplayName">
    <vt:lpwstr>ARTHUR FORMAN</vt:lpwstr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2020-09-15T16:57:31Z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613524fd-9e19-4128-bb92-00003958b920</vt:lpwstr>
  </property>
  <property fmtid="{D5CDD505-2E9C-101B-9397-08002B2CF9AE}" pid="14" name="_PreviousAdHocReviewCycleID">
    <vt:i4>1986306498</vt:i4>
  </property>
  <property fmtid="{D5CDD505-2E9C-101B-9397-08002B2CF9AE}" pid="15" name="_ReviewingToolsShownOnce">
    <vt:lpwstr/>
  </property>
</Properties>
</file>