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\\agrfil01.amer.iberdrola.local\VolM1\User\WRK_GRP\File_output_data\PURA_reports_filings\06-10-22_Switch_reports_and_letters\Supplier Counts\2022-05\"/>
    </mc:Choice>
  </mc:AlternateContent>
  <xr:revisionPtr revIDLastSave="0" documentId="13_ncr:1_{ECFE4327-34D5-4553-8B47-24E73F6C2597}" xr6:coauthVersionLast="47" xr6:coauthVersionMax="47" xr10:uidLastSave="{00000000-0000-0000-0000-000000000000}"/>
  <bookViews>
    <workbookView xWindow="-120" yWindow="-120" windowWidth="29040" windowHeight="15840" tabRatio="838" activeTab="3" xr2:uid="{00000000-000D-0000-FFFF-FFFF00000000}"/>
  </bookViews>
  <sheets>
    <sheet name="Summary Load Customers " sheetId="7" r:id="rId1"/>
    <sheet name="Suppliers" sheetId="6" r:id="rId2"/>
    <sheet name="Summary REC Customers" sheetId="8" r:id="rId3"/>
    <sheet name="REC_programs_detail" sheetId="5" r:id="rId4"/>
  </sheets>
  <externalReferences>
    <externalReference r:id="rId5"/>
    <externalReference r:id="rId6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7" i="7" l="1"/>
  <c r="D17" i="7"/>
  <c r="B17" i="7"/>
  <c r="F16" i="7"/>
  <c r="D16" i="7"/>
  <c r="B16" i="7"/>
  <c r="F8" i="7" l="1"/>
  <c r="D8" i="7"/>
  <c r="B8" i="7"/>
  <c r="F7" i="7"/>
  <c r="D7" i="7"/>
  <c r="B7" i="7"/>
  <c r="B18" i="5" l="1"/>
  <c r="B19" i="5"/>
  <c r="F6" i="6" l="1"/>
  <c r="F7" i="6"/>
  <c r="F8" i="6"/>
  <c r="F9" i="6"/>
  <c r="F10" i="6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C19" i="5"/>
  <c r="C31" i="5" s="1"/>
  <c r="B29" i="5"/>
  <c r="C8" i="5"/>
  <c r="A2" i="6"/>
  <c r="B30" i="5"/>
  <c r="C18" i="5"/>
  <c r="C30" i="5"/>
  <c r="B31" i="5"/>
  <c r="A2" i="5"/>
  <c r="A3" i="8"/>
  <c r="B26" i="5"/>
  <c r="B18" i="8" s="1"/>
  <c r="F24" i="8"/>
  <c r="F17" i="8"/>
  <c r="F10" i="8"/>
  <c r="D5" i="5"/>
  <c r="D11" i="5"/>
  <c r="C17" i="5"/>
  <c r="C23" i="5" s="1"/>
  <c r="D6" i="5"/>
  <c r="D12" i="5"/>
  <c r="D24" i="5"/>
  <c r="D7" i="5"/>
  <c r="D13" i="5"/>
  <c r="D25" i="5"/>
  <c r="B18" i="7"/>
  <c r="D24" i="8"/>
  <c r="D17" i="8"/>
  <c r="D10" i="8"/>
  <c r="A20" i="5"/>
  <c r="A26" i="5" s="1"/>
  <c r="A32" i="5" s="1"/>
  <c r="C16" i="5"/>
  <c r="C28" i="5" s="1"/>
  <c r="C14" i="5"/>
  <c r="B8" i="5"/>
  <c r="B14" i="5"/>
  <c r="A18" i="7"/>
  <c r="A17" i="7"/>
  <c r="D6" i="7"/>
  <c r="F6" i="7"/>
  <c r="H6" i="7"/>
  <c r="D15" i="7"/>
  <c r="F15" i="7"/>
  <c r="H15" i="7"/>
  <c r="A16" i="7"/>
  <c r="A14" i="5"/>
  <c r="C10" i="5"/>
  <c r="B20" i="5"/>
  <c r="B11" i="8" s="1"/>
  <c r="H17" i="7"/>
  <c r="F18" i="7"/>
  <c r="G16" i="7" s="1"/>
  <c r="D18" i="7"/>
  <c r="E16" i="7" s="1"/>
  <c r="H16" i="7"/>
  <c r="H8" i="7"/>
  <c r="B9" i="7"/>
  <c r="C7" i="7" s="1"/>
  <c r="H7" i="7"/>
  <c r="D9" i="7"/>
  <c r="E8" i="7" s="1"/>
  <c r="F9" i="7"/>
  <c r="G8" i="7" s="1"/>
  <c r="D19" i="5" l="1"/>
  <c r="D31" i="5" s="1"/>
  <c r="D14" i="5"/>
  <c r="C20" i="5"/>
  <c r="D11" i="8" s="1"/>
  <c r="F11" i="8" s="1"/>
  <c r="C29" i="5"/>
  <c r="C32" i="5" s="1"/>
  <c r="D23" i="5"/>
  <c r="D29" i="5" s="1"/>
  <c r="C26" i="5"/>
  <c r="D18" i="8" s="1"/>
  <c r="D18" i="5"/>
  <c r="D30" i="5" s="1"/>
  <c r="C8" i="7"/>
  <c r="D8" i="5"/>
  <c r="B32" i="5"/>
  <c r="C11" i="8"/>
  <c r="B25" i="8"/>
  <c r="F40" i="6"/>
  <c r="G17" i="7"/>
  <c r="E17" i="7"/>
  <c r="E18" i="8"/>
  <c r="H18" i="7"/>
  <c r="C18" i="8"/>
  <c r="C17" i="7"/>
  <c r="C16" i="7"/>
  <c r="E7" i="7"/>
  <c r="G7" i="7"/>
  <c r="H9" i="7"/>
  <c r="I8" i="7" s="1"/>
  <c r="A11" i="7" s="1"/>
  <c r="D25" i="8" l="1"/>
  <c r="E25" i="8" s="1"/>
  <c r="E11" i="8"/>
  <c r="D20" i="5"/>
  <c r="A34" i="5" s="1"/>
  <c r="D26" i="5"/>
  <c r="A35" i="5" s="1"/>
  <c r="D32" i="5"/>
  <c r="A36" i="5" s="1"/>
  <c r="F25" i="8"/>
  <c r="F18" i="8"/>
  <c r="G18" i="8" s="1"/>
  <c r="A19" i="8" s="1"/>
  <c r="C25" i="8"/>
  <c r="G11" i="8"/>
  <c r="A12" i="8" s="1"/>
  <c r="I17" i="7"/>
  <c r="A21" i="7" s="1"/>
  <c r="G25" i="8"/>
  <c r="A26" i="8" s="1"/>
  <c r="I16" i="7"/>
  <c r="A20" i="7" s="1"/>
  <c r="I7" i="7"/>
  <c r="A10" i="7" s="1"/>
</calcChain>
</file>

<file path=xl/sharedStrings.xml><?xml version="1.0" encoding="utf-8"?>
<sst xmlns="http://schemas.openxmlformats.org/spreadsheetml/2006/main" count="144" uniqueCount="85">
  <si>
    <t>Customer Counts by Class</t>
  </si>
  <si>
    <t>Electric Supplier</t>
  </si>
  <si>
    <t>Residential</t>
  </si>
  <si>
    <t>Business</t>
  </si>
  <si>
    <t>Total</t>
  </si>
  <si>
    <t>Business - SS</t>
  </si>
  <si>
    <t>Business - LRS</t>
  </si>
  <si>
    <t>MWh</t>
  </si>
  <si>
    <t>Suppliers</t>
  </si>
  <si>
    <t>UI</t>
  </si>
  <si>
    <t>Customers</t>
  </si>
  <si>
    <t>50% Option</t>
  </si>
  <si>
    <t>100 % Option</t>
  </si>
  <si>
    <t>SS = Standard Service;  LRS = Last Resort Service</t>
  </si>
  <si>
    <t>% of Total</t>
  </si>
  <si>
    <t>% of Class</t>
  </si>
  <si>
    <t>* The customer counts are as of month end and do not reflect pending enrollments.</t>
  </si>
  <si>
    <t>*The MWh load is cumulative for the calendar month (1 MWh = 1,000 kWh)</t>
  </si>
  <si>
    <t>*The customer counts are as of month end and do not reflect pending enrollments.</t>
  </si>
  <si>
    <t>Customers with monthly demands of 500kW or more are required to take service under LRS GSC rates.</t>
  </si>
  <si>
    <t>% of Supplier Customers</t>
  </si>
  <si>
    <t xml:space="preserve">Business </t>
  </si>
  <si>
    <t>Electric Supplier MWh Load and Customer Count</t>
  </si>
  <si>
    <r>
      <t>1</t>
    </r>
    <r>
      <rPr>
        <sz val="9"/>
        <rFont val="Arial"/>
        <family val="2"/>
      </rPr>
      <t xml:space="preserve"> Load is cumulative for the calendar month (1 MWh = 1,000 kWh)</t>
    </r>
  </si>
  <si>
    <r>
      <t xml:space="preserve">Customer Count - Suppliers and UI </t>
    </r>
    <r>
      <rPr>
        <b/>
        <vertAlign val="superscript"/>
        <sz val="8"/>
        <rFont val="Arial"/>
        <family val="2"/>
      </rPr>
      <t>2</t>
    </r>
  </si>
  <si>
    <r>
      <t>Customer Load - Suppliers and UI (</t>
    </r>
    <r>
      <rPr>
        <b/>
        <sz val="8"/>
        <rFont val="Arial"/>
        <family val="2"/>
      </rPr>
      <t>MWh</t>
    </r>
    <r>
      <rPr>
        <b/>
        <sz val="11"/>
        <rFont val="Arial"/>
        <family val="2"/>
      </rPr>
      <t xml:space="preserve">) </t>
    </r>
    <r>
      <rPr>
        <b/>
        <vertAlign val="superscript"/>
        <sz val="8"/>
        <rFont val="Arial"/>
        <family val="2"/>
      </rPr>
      <t>1</t>
    </r>
  </si>
  <si>
    <t>Residential - SS</t>
  </si>
  <si>
    <r>
      <t>2</t>
    </r>
    <r>
      <rPr>
        <sz val="9"/>
        <rFont val="Arial"/>
        <family val="2"/>
      </rPr>
      <t xml:space="preserve"> Customer counts are as of the date shown and do not reflect pending enrollments.</t>
    </r>
  </si>
  <si>
    <t>Total UI Territory</t>
  </si>
  <si>
    <t>Renewable Energy Certificate - Number of Participating Customers*</t>
  </si>
  <si>
    <t>25% Option</t>
  </si>
  <si>
    <t>Community Energy - CTCleanEnergyOptions Program</t>
  </si>
  <si>
    <t>Sterling Planet - Renewable Energy Certificates</t>
  </si>
  <si>
    <t>Total - All REC options</t>
  </si>
  <si>
    <t>3Degrees  - CTCleanEnergyOptions Program</t>
  </si>
  <si>
    <t>Total -           CTCleanEnergyOptions Program</t>
  </si>
  <si>
    <t>Participation in CT REC programs</t>
  </si>
  <si>
    <t>Customer Count - REC only programs</t>
  </si>
  <si>
    <t>Total CCEO</t>
  </si>
  <si>
    <t>Total REC only</t>
  </si>
  <si>
    <t>Total all RECs</t>
  </si>
  <si>
    <t>Customer Count - Combined, CTCleanOptions Program and REC only programs</t>
  </si>
  <si>
    <t>REC Supplier Customer Count</t>
  </si>
  <si>
    <t>Summary Data for Renewable Energy Certificate ("REC") Sales</t>
  </si>
  <si>
    <r>
      <t>3</t>
    </r>
    <r>
      <rPr>
        <sz val="9"/>
        <rFont val="Arial"/>
        <family val="2"/>
      </rPr>
      <t xml:space="preserve"> The CTCleanOptions Program is </t>
    </r>
    <r>
      <rPr>
        <u/>
        <sz val="9"/>
        <rFont val="Arial"/>
        <family val="2"/>
      </rPr>
      <t>not</t>
    </r>
    <r>
      <rPr>
        <sz val="9"/>
        <rFont val="Arial"/>
        <family val="2"/>
      </rPr>
      <t xml:space="preserve"> an electric supply option.  Instead, participating customers support clean energy through a surcharge on their bill.</t>
    </r>
  </si>
  <si>
    <t>Ambit Energy</t>
  </si>
  <si>
    <t xml:space="preserve">   customers support clean energy through a surcharge on their bill.</t>
  </si>
  <si>
    <r>
      <t>Customer Count</t>
    </r>
    <r>
      <rPr>
        <b/>
        <vertAlign val="superscript"/>
        <sz val="11"/>
        <rFont val="Arial"/>
        <family val="2"/>
      </rPr>
      <t>2</t>
    </r>
    <r>
      <rPr>
        <b/>
        <sz val="11"/>
        <rFont val="Arial"/>
        <family val="2"/>
      </rPr>
      <t xml:space="preserve"> - CTCleanEnergyOptions Program</t>
    </r>
    <r>
      <rPr>
        <b/>
        <vertAlign val="superscript"/>
        <sz val="11"/>
        <rFont val="Arial"/>
        <family val="2"/>
      </rPr>
      <t>3</t>
    </r>
  </si>
  <si>
    <r>
      <t>3</t>
    </r>
    <r>
      <rPr>
        <sz val="9"/>
        <rFont val="Arial"/>
        <family val="2"/>
      </rPr>
      <t xml:space="preserve"> The CTCleanEnergyOptions Program ("CCEO") and the RECs only option are </t>
    </r>
    <r>
      <rPr>
        <u/>
        <sz val="9"/>
        <rFont val="Arial"/>
        <family val="2"/>
      </rPr>
      <t>not</t>
    </r>
    <r>
      <rPr>
        <sz val="9"/>
        <rFont val="Arial"/>
        <family val="2"/>
      </rPr>
      <t xml:space="preserve"> electric supply options.  Instead, participating </t>
    </r>
  </si>
  <si>
    <t>Think Energy</t>
  </si>
  <si>
    <t>Direct Energy Business</t>
  </si>
  <si>
    <t>Totals</t>
  </si>
  <si>
    <t>Calpine Energy Solutions, LLC</t>
  </si>
  <si>
    <t>Champion Energy Services</t>
  </si>
  <si>
    <t>Choice Energy, LLC</t>
  </si>
  <si>
    <t>Connecticut Gas &amp; Electric, Inc.</t>
  </si>
  <si>
    <t>Constellation NewEnergy - C&amp;I</t>
  </si>
  <si>
    <t>Constellation NewEnergy - MM</t>
  </si>
  <si>
    <t>Direct Energy Services</t>
  </si>
  <si>
    <t>Discount Power, Inc.</t>
  </si>
  <si>
    <t>Eligo Energy CT, LLC</t>
  </si>
  <si>
    <t>Energy Plus Holdings LLC</t>
  </si>
  <si>
    <t>Energy Rewards</t>
  </si>
  <si>
    <t>ENGIE Resources Inc.</t>
  </si>
  <si>
    <t>First Point Power, LLC</t>
  </si>
  <si>
    <t>Major Energy Electric Services, LLC</t>
  </si>
  <si>
    <t>Mega Energy of New England</t>
  </si>
  <si>
    <t>NextEra Energy Services Connecticut, LLC</t>
  </si>
  <si>
    <t>North American Power and Gas</t>
  </si>
  <si>
    <t>NRG Retail Solutions</t>
  </si>
  <si>
    <t>Public Power, LLC</t>
  </si>
  <si>
    <t>Spark Energy, L. P.</t>
  </si>
  <si>
    <t>Starion Energy inc.</t>
  </si>
  <si>
    <t>Texas Retail Energy</t>
  </si>
  <si>
    <t>Town Square Energy, LLC</t>
  </si>
  <si>
    <t>Verde Energy USA, Inc.</t>
  </si>
  <si>
    <t>Viridian Energy, Inc.</t>
  </si>
  <si>
    <t>XOOM Energy Connecticut, LLC</t>
  </si>
  <si>
    <t>Wattifi, Inc</t>
  </si>
  <si>
    <t>Electric Suppliers - Customer Count Data</t>
  </si>
  <si>
    <t>MP2 Energy NE LLC</t>
  </si>
  <si>
    <t>EDF Energy Services, LLC</t>
  </si>
  <si>
    <t>National Gas &amp; Electric</t>
  </si>
  <si>
    <t>Catalyst Power &amp; Gas, LLC</t>
  </si>
  <si>
    <t>Data as of May 31,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</si>
</sst>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[$-409]mmmm\ d\,\ yyyy;@"/>
  </numFmts>
  <fonts count="21" x14ac:knownFonts="1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6"/>
      <name val="Arial"/>
      <family val="2"/>
    </font>
    <font>
      <u/>
      <sz val="11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b/>
      <vertAlign val="superscript"/>
      <sz val="8"/>
      <name val="Arial"/>
      <family val="2"/>
    </font>
    <font>
      <vertAlign val="superscript"/>
      <sz val="9"/>
      <name val="Arial"/>
      <family val="2"/>
    </font>
    <font>
      <u/>
      <sz val="9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u/>
      <sz val="8"/>
      <name val="Arial"/>
      <family val="2"/>
    </font>
    <font>
      <sz val="9"/>
      <name val="Arial"/>
      <family val="2"/>
    </font>
    <font>
      <b/>
      <vertAlign val="superscript"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999999"/>
      </left>
      <right/>
      <top style="thin">
        <color rgb="FF999999"/>
      </top>
      <bottom/>
      <diagonal/>
    </border>
    <border>
      <left/>
      <right/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/>
      <bottom/>
      <diagonal/>
    </border>
    <border>
      <left style="thin">
        <color rgb="FF999999"/>
      </left>
      <right style="thin">
        <color rgb="FF999999"/>
      </right>
      <top/>
      <bottom/>
      <diagonal/>
    </border>
  </borders>
  <cellStyleXfs count="6">
    <xf numFmtId="0" fontId="0" fillId="0" borderId="0"/>
    <xf numFmtId="0" fontId="16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2">
    <xf numFmtId="0" fontId="0" fillId="0" borderId="0" xfId="0"/>
    <xf numFmtId="0" fontId="0" fillId="0" borderId="0" xfId="0" applyFill="1" applyProtection="1"/>
    <xf numFmtId="0" fontId="0" fillId="2" borderId="0" xfId="0" applyFill="1" applyProtection="1"/>
    <xf numFmtId="0" fontId="8" fillId="0" borderId="1" xfId="0" applyFont="1" applyBorder="1" applyAlignment="1" applyProtection="1">
      <alignment horizontal="centerContinuous" vertical="center"/>
    </xf>
    <xf numFmtId="0" fontId="8" fillId="0" borderId="2" xfId="0" applyFont="1" applyFill="1" applyBorder="1" applyAlignment="1" applyProtection="1">
      <alignment horizontal="center" vertical="center" wrapText="1"/>
    </xf>
    <xf numFmtId="0" fontId="9" fillId="0" borderId="0" xfId="0" applyFont="1" applyFill="1" applyProtection="1"/>
    <xf numFmtId="0" fontId="0" fillId="0" borderId="0" xfId="0" applyFill="1" applyBorder="1" applyAlignment="1" applyProtection="1">
      <alignment horizontal="centerContinuous" vertical="center"/>
    </xf>
    <xf numFmtId="0" fontId="0" fillId="2" borderId="0" xfId="0" applyFill="1" applyAlignment="1" applyProtection="1">
      <alignment vertical="center"/>
    </xf>
    <xf numFmtId="0" fontId="8" fillId="0" borderId="0" xfId="0" applyFont="1" applyAlignment="1" applyProtection="1">
      <alignment horizontal="centerContinuous" vertical="center"/>
    </xf>
    <xf numFmtId="164" fontId="8" fillId="0" borderId="0" xfId="0" applyNumberFormat="1" applyFont="1" applyFill="1" applyBorder="1" applyAlignment="1" applyProtection="1">
      <alignment horizontal="center"/>
    </xf>
    <xf numFmtId="0" fontId="8" fillId="0" borderId="3" xfId="0" applyFont="1" applyBorder="1" applyAlignment="1" applyProtection="1">
      <alignment horizontal="centerContinuous" vertical="center"/>
    </xf>
    <xf numFmtId="0" fontId="3" fillId="0" borderId="0" xfId="0" applyFont="1" applyAlignment="1" applyProtection="1">
      <alignment horizontal="centerContinuous" vertical="center"/>
    </xf>
    <xf numFmtId="0" fontId="8" fillId="0" borderId="0" xfId="0" applyFont="1" applyFill="1" applyBorder="1" applyAlignment="1" applyProtection="1">
      <alignment horizontal="centerContinuous" vertical="center"/>
    </xf>
    <xf numFmtId="0" fontId="9" fillId="0" borderId="0" xfId="0" applyFont="1" applyFill="1" applyBorder="1" applyAlignment="1" applyProtection="1">
      <alignment horizontal="centerContinuous" vertical="center"/>
    </xf>
    <xf numFmtId="3" fontId="9" fillId="0" borderId="0" xfId="0" applyNumberFormat="1" applyFont="1" applyFill="1" applyBorder="1" applyAlignment="1" applyProtection="1">
      <alignment horizontal="center"/>
    </xf>
    <xf numFmtId="0" fontId="9" fillId="0" borderId="0" xfId="0" applyFont="1" applyFill="1" applyBorder="1" applyProtection="1"/>
    <xf numFmtId="3" fontId="9" fillId="0" borderId="2" xfId="0" applyNumberFormat="1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 applyProtection="1">
      <alignment horizontal="center" vertical="center"/>
    </xf>
    <xf numFmtId="0" fontId="8" fillId="0" borderId="4" xfId="0" applyFont="1" applyFill="1" applyBorder="1" applyAlignment="1" applyProtection="1">
      <alignment horizontal="centerContinuous" vertical="center"/>
    </xf>
    <xf numFmtId="3" fontId="9" fillId="0" borderId="2" xfId="0" applyNumberFormat="1" applyFont="1" applyFill="1" applyBorder="1" applyAlignment="1" applyProtection="1">
      <alignment horizontal="center"/>
    </xf>
    <xf numFmtId="164" fontId="9" fillId="0" borderId="2" xfId="2" applyNumberFormat="1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Continuous" vertical="center"/>
    </xf>
    <xf numFmtId="0" fontId="2" fillId="2" borderId="0" xfId="0" applyFont="1" applyFill="1" applyBorder="1" applyAlignment="1" applyProtection="1">
      <alignment horizontal="centerContinuous" vertical="center"/>
    </xf>
    <xf numFmtId="0" fontId="0" fillId="2" borderId="0" xfId="0" applyFill="1" applyBorder="1" applyAlignment="1" applyProtection="1">
      <alignment horizontal="centerContinuous" vertical="center"/>
    </xf>
    <xf numFmtId="0" fontId="0" fillId="2" borderId="0" xfId="0" applyFill="1" applyAlignment="1" applyProtection="1">
      <alignment horizontal="centerContinuous" vertical="center"/>
    </xf>
    <xf numFmtId="0" fontId="0" fillId="2" borderId="0" xfId="0" applyFill="1" applyBorder="1" applyProtection="1"/>
    <xf numFmtId="0" fontId="3" fillId="2" borderId="0" xfId="0" applyFont="1" applyFill="1" applyBorder="1" applyAlignment="1" applyProtection="1">
      <alignment horizontal="centerContinuous" vertical="center" wrapText="1"/>
    </xf>
    <xf numFmtId="0" fontId="4" fillId="2" borderId="0" xfId="0" applyFont="1" applyFill="1" applyBorder="1" applyAlignment="1" applyProtection="1">
      <alignment horizontal="centerContinuous" vertical="center"/>
    </xf>
    <xf numFmtId="0" fontId="5" fillId="2" borderId="0" xfId="0" applyFont="1" applyFill="1" applyBorder="1" applyAlignment="1" applyProtection="1">
      <alignment horizontal="centerContinuous" vertical="center" wrapText="1"/>
    </xf>
    <xf numFmtId="0" fontId="3" fillId="2" borderId="5" xfId="0" applyFont="1" applyFill="1" applyBorder="1" applyAlignment="1" applyProtection="1">
      <alignment horizontal="centerContinuous" vertical="center"/>
    </xf>
    <xf numFmtId="0" fontId="3" fillId="2" borderId="6" xfId="0" applyFont="1" applyFill="1" applyBorder="1" applyAlignment="1" applyProtection="1">
      <alignment horizontal="centerContinuous" vertical="center"/>
    </xf>
    <xf numFmtId="0" fontId="0" fillId="2" borderId="6" xfId="0" applyFill="1" applyBorder="1" applyAlignment="1" applyProtection="1">
      <alignment horizontal="centerContinuous" vertical="center"/>
    </xf>
    <xf numFmtId="9" fontId="3" fillId="2" borderId="6" xfId="0" applyNumberFormat="1" applyFont="1" applyFill="1" applyBorder="1" applyAlignment="1" applyProtection="1">
      <alignment horizontal="centerContinuous" vertical="center"/>
    </xf>
    <xf numFmtId="0" fontId="0" fillId="2" borderId="0" xfId="0" applyFill="1" applyAlignment="1" applyProtection="1">
      <alignment wrapText="1"/>
    </xf>
    <xf numFmtId="0" fontId="3" fillId="2" borderId="0" xfId="0" applyFont="1" applyFill="1" applyBorder="1" applyAlignment="1" applyProtection="1">
      <alignment horizontal="center" vertical="center" wrapText="1"/>
    </xf>
    <xf numFmtId="0" fontId="3" fillId="2" borderId="7" xfId="0" applyFont="1" applyFill="1" applyBorder="1" applyAlignment="1" applyProtection="1">
      <alignment horizontal="center" vertical="center" wrapText="1"/>
    </xf>
    <xf numFmtId="0" fontId="3" fillId="2" borderId="8" xfId="0" applyFont="1" applyFill="1" applyBorder="1" applyAlignment="1" applyProtection="1">
      <alignment horizontal="center" vertical="center" wrapText="1"/>
    </xf>
    <xf numFmtId="0" fontId="4" fillId="2" borderId="0" xfId="0" applyFont="1" applyFill="1" applyBorder="1" applyProtection="1"/>
    <xf numFmtId="164" fontId="4" fillId="2" borderId="8" xfId="2" applyNumberFormat="1" applyFont="1" applyFill="1" applyBorder="1" applyAlignment="1" applyProtection="1">
      <alignment horizontal="center"/>
    </xf>
    <xf numFmtId="3" fontId="4" fillId="2" borderId="9" xfId="0" applyNumberFormat="1" applyFont="1" applyFill="1" applyBorder="1" applyAlignment="1" applyProtection="1">
      <alignment horizontal="center"/>
    </xf>
    <xf numFmtId="164" fontId="4" fillId="2" borderId="10" xfId="2" applyNumberFormat="1" applyFont="1" applyFill="1" applyBorder="1" applyAlignment="1" applyProtection="1">
      <alignment horizontal="center"/>
    </xf>
    <xf numFmtId="0" fontId="4" fillId="2" borderId="10" xfId="0" applyFont="1" applyFill="1" applyBorder="1" applyProtection="1"/>
    <xf numFmtId="0" fontId="12" fillId="2" borderId="0" xfId="0" applyFont="1" applyFill="1" applyProtection="1"/>
    <xf numFmtId="3" fontId="3" fillId="2" borderId="0" xfId="0" applyNumberFormat="1" applyFont="1" applyFill="1" applyBorder="1" applyAlignment="1" applyProtection="1">
      <alignment horizontal="center"/>
    </xf>
    <xf numFmtId="164" fontId="4" fillId="2" borderId="0" xfId="2" applyNumberFormat="1" applyFont="1" applyFill="1" applyBorder="1" applyAlignment="1" applyProtection="1">
      <alignment horizontal="center"/>
    </xf>
    <xf numFmtId="3" fontId="4" fillId="2" borderId="0" xfId="0" applyNumberFormat="1" applyFont="1" applyFill="1" applyBorder="1" applyAlignment="1" applyProtection="1">
      <alignment horizontal="center"/>
    </xf>
    <xf numFmtId="9" fontId="3" fillId="2" borderId="0" xfId="0" applyNumberFormat="1" applyFont="1" applyFill="1" applyBorder="1" applyAlignment="1" applyProtection="1">
      <alignment horizontal="center"/>
    </xf>
    <xf numFmtId="164" fontId="3" fillId="2" borderId="0" xfId="0" applyNumberFormat="1" applyFont="1" applyFill="1" applyBorder="1" applyAlignment="1" applyProtection="1">
      <alignment horizontal="centerContinuous" vertical="center"/>
    </xf>
    <xf numFmtId="0" fontId="3" fillId="2" borderId="6" xfId="0" applyFont="1" applyFill="1" applyBorder="1" applyAlignment="1" applyProtection="1">
      <alignment horizontal="centerContinuous"/>
    </xf>
    <xf numFmtId="0" fontId="0" fillId="2" borderId="6" xfId="0" applyFill="1" applyBorder="1" applyAlignment="1" applyProtection="1">
      <alignment horizontal="centerContinuous"/>
    </xf>
    <xf numFmtId="10" fontId="4" fillId="2" borderId="10" xfId="2" applyNumberFormat="1" applyFont="1" applyFill="1" applyBorder="1" applyAlignment="1" applyProtection="1">
      <alignment horizontal="center"/>
    </xf>
    <xf numFmtId="3" fontId="3" fillId="2" borderId="0" xfId="0" applyNumberFormat="1" applyFont="1" applyFill="1" applyBorder="1" applyAlignment="1" applyProtection="1">
      <alignment horizontal="right"/>
    </xf>
    <xf numFmtId="164" fontId="3" fillId="2" borderId="0" xfId="0" applyNumberFormat="1" applyFont="1" applyFill="1" applyBorder="1" applyAlignment="1" applyProtection="1">
      <alignment horizontal="right"/>
    </xf>
    <xf numFmtId="164" fontId="3" fillId="2" borderId="0" xfId="0" applyNumberFormat="1" applyFont="1" applyFill="1" applyBorder="1" applyAlignment="1" applyProtection="1">
      <alignment horizontal="center"/>
    </xf>
    <xf numFmtId="164" fontId="8" fillId="2" borderId="0" xfId="0" applyNumberFormat="1" applyFont="1" applyFill="1" applyBorder="1" applyAlignment="1" applyProtection="1">
      <alignment horizontal="center"/>
    </xf>
    <xf numFmtId="0" fontId="0" fillId="2" borderId="0" xfId="0" applyFill="1" applyBorder="1" applyAlignment="1" applyProtection="1">
      <alignment horizontal="centerContinuous"/>
    </xf>
    <xf numFmtId="0" fontId="0" fillId="2" borderId="0" xfId="0" applyFill="1" applyAlignment="1" applyProtection="1">
      <alignment horizontal="centerContinuous"/>
    </xf>
    <xf numFmtId="0" fontId="14" fillId="2" borderId="0" xfId="0" applyFont="1" applyFill="1" applyBorder="1" applyProtection="1"/>
    <xf numFmtId="0" fontId="7" fillId="2" borderId="0" xfId="0" applyFont="1" applyFill="1" applyBorder="1" applyProtection="1"/>
    <xf numFmtId="3" fontId="4" fillId="0" borderId="7" xfId="0" applyNumberFormat="1" applyFont="1" applyFill="1" applyBorder="1" applyAlignment="1" applyProtection="1">
      <alignment horizontal="center"/>
      <protection locked="0"/>
    </xf>
    <xf numFmtId="3" fontId="6" fillId="0" borderId="7" xfId="0" applyNumberFormat="1" applyFont="1" applyFill="1" applyBorder="1" applyAlignment="1" applyProtection="1">
      <alignment horizontal="center"/>
      <protection locked="0"/>
    </xf>
    <xf numFmtId="0" fontId="0" fillId="0" borderId="0" xfId="0" applyFill="1" applyAlignment="1" applyProtection="1">
      <alignment horizontal="centerContinuous" vertical="center"/>
    </xf>
    <xf numFmtId="0" fontId="11" fillId="2" borderId="0" xfId="0" applyFont="1" applyFill="1" applyBorder="1" applyAlignment="1" applyProtection="1">
      <alignment horizontal="centerContinuous" vertical="center"/>
    </xf>
    <xf numFmtId="0" fontId="17" fillId="2" borderId="0" xfId="0" applyFont="1" applyFill="1" applyBorder="1" applyAlignment="1" applyProtection="1">
      <alignment vertical="center"/>
    </xf>
    <xf numFmtId="0" fontId="17" fillId="2" borderId="0" xfId="0" applyFont="1" applyFill="1" applyAlignment="1" applyProtection="1">
      <alignment vertical="center"/>
    </xf>
    <xf numFmtId="0" fontId="17" fillId="2" borderId="0" xfId="0" applyFont="1" applyFill="1" applyProtection="1"/>
    <xf numFmtId="0" fontId="17" fillId="2" borderId="0" xfId="0" applyFont="1" applyFill="1" applyBorder="1" applyProtection="1"/>
    <xf numFmtId="0" fontId="11" fillId="2" borderId="2" xfId="0" applyFont="1" applyFill="1" applyBorder="1" applyAlignment="1" applyProtection="1">
      <alignment horizontal="center" vertical="center" wrapText="1"/>
    </xf>
    <xf numFmtId="0" fontId="11" fillId="0" borderId="5" xfId="0" applyFont="1" applyBorder="1" applyAlignment="1" applyProtection="1">
      <alignment horizontal="centerContinuous" vertical="center"/>
    </xf>
    <xf numFmtId="0" fontId="17" fillId="2" borderId="0" xfId="0" applyFont="1" applyFill="1" applyBorder="1" applyAlignment="1" applyProtection="1">
      <alignment horizontal="centerContinuous" vertical="center" wrapText="1"/>
    </xf>
    <xf numFmtId="0" fontId="11" fillId="2" borderId="0" xfId="0" applyFont="1" applyFill="1" applyBorder="1" applyAlignment="1" applyProtection="1">
      <alignment horizontal="center" wrapText="1"/>
    </xf>
    <xf numFmtId="0" fontId="17" fillId="2" borderId="0" xfId="0" applyFont="1" applyFill="1" applyBorder="1" applyAlignment="1" applyProtection="1">
      <alignment wrapText="1"/>
    </xf>
    <xf numFmtId="0" fontId="17" fillId="2" borderId="0" xfId="0" applyFont="1" applyFill="1" applyAlignment="1" applyProtection="1">
      <alignment wrapText="1"/>
    </xf>
    <xf numFmtId="0" fontId="17" fillId="2" borderId="2" xfId="0" applyFont="1" applyFill="1" applyBorder="1" applyProtection="1"/>
    <xf numFmtId="3" fontId="17" fillId="0" borderId="2" xfId="0" applyNumberFormat="1" applyFont="1" applyFill="1" applyBorder="1" applyAlignment="1" applyProtection="1">
      <alignment horizontal="center"/>
    </xf>
    <xf numFmtId="3" fontId="17" fillId="0" borderId="2" xfId="0" applyNumberFormat="1" applyFont="1" applyFill="1" applyBorder="1" applyAlignment="1" applyProtection="1">
      <alignment horizontal="center"/>
      <protection locked="0"/>
    </xf>
    <xf numFmtId="3" fontId="17" fillId="2" borderId="2" xfId="0" applyNumberFormat="1" applyFont="1" applyFill="1" applyBorder="1" applyAlignment="1" applyProtection="1">
      <alignment horizontal="center"/>
    </xf>
    <xf numFmtId="9" fontId="11" fillId="2" borderId="0" xfId="0" applyNumberFormat="1" applyFont="1" applyFill="1" applyBorder="1" applyAlignment="1" applyProtection="1">
      <alignment horizontal="center"/>
    </xf>
    <xf numFmtId="0" fontId="18" fillId="2" borderId="0" xfId="0" applyFont="1" applyFill="1" applyBorder="1" applyAlignment="1" applyProtection="1">
      <alignment horizontal="center" vertical="center" wrapText="1"/>
    </xf>
    <xf numFmtId="3" fontId="17" fillId="2" borderId="0" xfId="0" applyNumberFormat="1" applyFont="1" applyFill="1" applyBorder="1" applyAlignment="1" applyProtection="1">
      <alignment horizontal="right"/>
    </xf>
    <xf numFmtId="164" fontId="17" fillId="2" borderId="0" xfId="0" applyNumberFormat="1" applyFont="1" applyFill="1" applyBorder="1" applyAlignment="1" applyProtection="1">
      <alignment horizontal="right"/>
    </xf>
    <xf numFmtId="0" fontId="11" fillId="2" borderId="2" xfId="0" applyFont="1" applyFill="1" applyBorder="1" applyAlignment="1" applyProtection="1">
      <alignment horizontal="center"/>
    </xf>
    <xf numFmtId="3" fontId="11" fillId="2" borderId="2" xfId="0" applyNumberFormat="1" applyFont="1" applyFill="1" applyBorder="1" applyAlignment="1" applyProtection="1">
      <alignment horizontal="center"/>
    </xf>
    <xf numFmtId="3" fontId="17" fillId="2" borderId="0" xfId="0" applyNumberFormat="1" applyFont="1" applyFill="1" applyBorder="1" applyAlignment="1" applyProtection="1">
      <alignment horizontal="center"/>
    </xf>
    <xf numFmtId="164" fontId="11" fillId="2" borderId="0" xfId="0" applyNumberFormat="1" applyFont="1" applyFill="1" applyBorder="1" applyAlignment="1" applyProtection="1">
      <alignment horizontal="center"/>
    </xf>
    <xf numFmtId="3" fontId="11" fillId="2" borderId="0" xfId="0" applyNumberFormat="1" applyFont="1" applyFill="1" applyBorder="1" applyAlignment="1" applyProtection="1">
      <alignment horizontal="right"/>
    </xf>
    <xf numFmtId="164" fontId="11" fillId="2" borderId="0" xfId="0" applyNumberFormat="1" applyFont="1" applyFill="1" applyBorder="1" applyAlignment="1" applyProtection="1">
      <alignment horizontal="right"/>
    </xf>
    <xf numFmtId="3" fontId="17" fillId="2" borderId="2" xfId="0" applyNumberFormat="1" applyFont="1" applyFill="1" applyBorder="1" applyAlignment="1" applyProtection="1">
      <alignment horizontal="center"/>
      <protection locked="0"/>
    </xf>
    <xf numFmtId="0" fontId="17" fillId="0" borderId="0" xfId="0" applyFont="1" applyFill="1" applyProtection="1"/>
    <xf numFmtId="0" fontId="17" fillId="0" borderId="0" xfId="0" applyFont="1" applyFill="1" applyBorder="1" applyProtection="1"/>
    <xf numFmtId="0" fontId="19" fillId="2" borderId="0" xfId="0" applyFont="1" applyFill="1" applyProtection="1"/>
    <xf numFmtId="0" fontId="8" fillId="2" borderId="0" xfId="0" applyFont="1" applyFill="1" applyProtection="1"/>
    <xf numFmtId="14" fontId="10" fillId="0" borderId="0" xfId="0" applyNumberFormat="1" applyFont="1" applyFill="1" applyProtection="1"/>
    <xf numFmtId="3" fontId="1" fillId="0" borderId="2" xfId="3" applyNumberFormat="1" applyFont="1" applyFill="1" applyBorder="1" applyAlignment="1" applyProtection="1">
      <alignment horizontal="center"/>
    </xf>
    <xf numFmtId="3" fontId="1" fillId="0" borderId="0" xfId="3" applyNumberFormat="1" applyFont="1" applyFill="1" applyBorder="1" applyAlignment="1" applyProtection="1">
      <alignment horizontal="center"/>
    </xf>
    <xf numFmtId="0" fontId="4" fillId="2" borderId="0" xfId="0" applyFont="1" applyFill="1" applyBorder="1" applyAlignment="1" applyProtection="1"/>
    <xf numFmtId="3" fontId="11" fillId="0" borderId="2" xfId="0" applyNumberFormat="1" applyFont="1" applyFill="1" applyBorder="1" applyAlignment="1" applyProtection="1">
      <alignment horizontal="center"/>
    </xf>
    <xf numFmtId="165" fontId="8" fillId="2" borderId="0" xfId="0" applyNumberFormat="1" applyFont="1" applyFill="1" applyAlignment="1" applyProtection="1">
      <alignment horizontal="centerContinuous" vertical="center"/>
    </xf>
    <xf numFmtId="0" fontId="0" fillId="0" borderId="0" xfId="0" applyNumberFormat="1"/>
    <xf numFmtId="0" fontId="0" fillId="0" borderId="11" xfId="0" applyNumberFormat="1" applyBorder="1"/>
    <xf numFmtId="0" fontId="0" fillId="0" borderId="12" xfId="0" applyNumberFormat="1" applyBorder="1"/>
    <xf numFmtId="0" fontId="0" fillId="0" borderId="13" xfId="0" applyNumberFormat="1" applyBorder="1"/>
    <xf numFmtId="0" fontId="0" fillId="0" borderId="14" xfId="0" applyNumberFormat="1" applyBorder="1"/>
    <xf numFmtId="0" fontId="0" fillId="0" borderId="15" xfId="0" applyNumberFormat="1" applyBorder="1"/>
    <xf numFmtId="3" fontId="0" fillId="0" borderId="0" xfId="0" applyNumberFormat="1" applyBorder="1" applyAlignment="1">
      <alignment vertical="top"/>
    </xf>
    <xf numFmtId="0" fontId="0" fillId="0" borderId="0" xfId="0" applyNumberFormat="1" applyBorder="1"/>
    <xf numFmtId="164" fontId="9" fillId="0" borderId="0" xfId="2" applyNumberFormat="1" applyFont="1" applyFill="1" applyBorder="1" applyAlignment="1" applyProtection="1">
      <alignment horizontal="center"/>
    </xf>
    <xf numFmtId="0" fontId="1" fillId="2" borderId="2" xfId="0" applyFont="1" applyFill="1" applyBorder="1" applyProtection="1"/>
    <xf numFmtId="0" fontId="11" fillId="3" borderId="2" xfId="0" applyFont="1" applyFill="1" applyBorder="1" applyAlignment="1" applyProtection="1">
      <alignment horizontal="center" vertical="center" wrapText="1"/>
    </xf>
    <xf numFmtId="164" fontId="4" fillId="0" borderId="8" xfId="2" applyNumberFormat="1" applyFont="1" applyFill="1" applyBorder="1" applyAlignment="1" applyProtection="1">
      <alignment horizontal="center"/>
    </xf>
    <xf numFmtId="9" fontId="4" fillId="0" borderId="8" xfId="2" applyNumberFormat="1" applyFont="1" applyFill="1" applyBorder="1" applyAlignment="1" applyProtection="1">
      <alignment horizontal="center"/>
    </xf>
    <xf numFmtId="3" fontId="4" fillId="0" borderId="7" xfId="0" applyNumberFormat="1" applyFont="1" applyFill="1" applyBorder="1" applyAlignment="1" applyProtection="1">
      <alignment horizontal="center"/>
    </xf>
    <xf numFmtId="3" fontId="6" fillId="0" borderId="7" xfId="0" applyNumberFormat="1" applyFont="1" applyFill="1" applyBorder="1" applyAlignment="1" applyProtection="1">
      <alignment horizontal="center"/>
    </xf>
    <xf numFmtId="0" fontId="3" fillId="2" borderId="0" xfId="0" applyFont="1" applyFill="1" applyBorder="1" applyAlignment="1" applyProtection="1">
      <alignment horizontal="centerContinuous" vertical="center"/>
    </xf>
    <xf numFmtId="0" fontId="0" fillId="2" borderId="0" xfId="0" applyFill="1" applyBorder="1" applyAlignment="1" applyProtection="1">
      <alignment horizontal="center"/>
    </xf>
    <xf numFmtId="0" fontId="0" fillId="2" borderId="0" xfId="0" applyFill="1" applyAlignment="1" applyProtection="1">
      <alignment horizontal="center"/>
    </xf>
    <xf numFmtId="0" fontId="3" fillId="2" borderId="0" xfId="0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/>
    </xf>
    <xf numFmtId="0" fontId="3" fillId="2" borderId="0" xfId="0" applyFont="1" applyFill="1" applyBorder="1" applyAlignment="1" applyProtection="1">
      <alignment horizontal="center" vertical="top" wrapText="1"/>
    </xf>
    <xf numFmtId="0" fontId="2" fillId="2" borderId="0" xfId="0" applyFont="1" applyFill="1" applyAlignment="1" applyProtection="1">
      <alignment horizontal="center" vertical="center"/>
    </xf>
    <xf numFmtId="0" fontId="8" fillId="0" borderId="0" xfId="0" applyFont="1" applyAlignment="1" applyProtection="1">
      <alignment horizontal="center" vertical="center"/>
    </xf>
    <xf numFmtId="0" fontId="3" fillId="2" borderId="0" xfId="0" applyFont="1" applyFill="1" applyBorder="1" applyAlignment="1" applyProtection="1">
      <alignment horizontal="center" vertical="center"/>
    </xf>
  </cellXfs>
  <cellStyles count="6">
    <cellStyle name="Comma 2" xfId="4" xr:uid="{00000000-0005-0000-0000-000000000000}"/>
    <cellStyle name="Normal" xfId="0" builtinId="0"/>
    <cellStyle name="Normal 2" xfId="1" xr:uid="{00000000-0005-0000-0000-000002000000}"/>
    <cellStyle name="Normal 3" xfId="3" xr:uid="{00000000-0005-0000-0000-000003000000}"/>
    <cellStyle name="Percent" xfId="2" builtinId="5"/>
    <cellStyle name="Percent 2" xfId="5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/WRK_GRP/File_output_data/Billing_Data/Daily_Load_Ufe/2022_Total/2022_05_%20Month_total_load_by_segmen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/WRK_GRP/File_output_data/PURA_reports_filings/06-10-22_Switch_reports_and_letters/Customer_count_files/2022/202205_May_2022_customer_count_calculat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w"/>
      <sheetName val="Sheet1"/>
      <sheetName val="Just Total"/>
      <sheetName val="For Report"/>
      <sheetName val="UI_RES"/>
      <sheetName val="Alt_res"/>
      <sheetName val="UI_C&amp;I_SS"/>
      <sheetName val="ALT_C&amp;I"/>
      <sheetName val="LRS-SOL"/>
      <sheetName val="1268&amp;1269"/>
      <sheetName val="Chec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4">
          <cell r="H24">
            <v>22309.150999999994</v>
          </cell>
        </row>
        <row r="25">
          <cell r="H25">
            <v>98867.063000000067</v>
          </cell>
        </row>
        <row r="26">
          <cell r="H26">
            <v>73463.278999999995</v>
          </cell>
        </row>
        <row r="29">
          <cell r="H29">
            <v>120902.57700000002</v>
          </cell>
        </row>
        <row r="30">
          <cell r="H30">
            <v>59085.692999999999</v>
          </cell>
        </row>
        <row r="31">
          <cell r="H31">
            <v>4575.4089999999997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w from BW"/>
      <sheetName val="For Report"/>
      <sheetName val="Raw"/>
      <sheetName val="For RFP"/>
      <sheetName val="Suppliers"/>
      <sheetName val="Res"/>
      <sheetName val="C&amp;I"/>
      <sheetName val="LRS"/>
      <sheetName val="Summary"/>
      <sheetName val="Suppliers codes"/>
      <sheetName val="Asset ID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8">
          <cell r="B18">
            <v>43329</v>
          </cell>
        </row>
        <row r="19">
          <cell r="B19">
            <v>21025</v>
          </cell>
        </row>
        <row r="20">
          <cell r="B20">
            <v>195</v>
          </cell>
        </row>
        <row r="22">
          <cell r="B22">
            <v>264497</v>
          </cell>
        </row>
        <row r="23">
          <cell r="B23">
            <v>17280</v>
          </cell>
        </row>
        <row r="24">
          <cell r="B24">
            <v>22</v>
          </cell>
        </row>
      </sheetData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8"/>
  <sheetViews>
    <sheetView showGridLines="0" showZeros="0" view="pageLayout" zoomScaleNormal="100" workbookViewId="0">
      <selection activeCell="D16" sqref="D16"/>
    </sheetView>
  </sheetViews>
  <sheetFormatPr defaultColWidth="9.140625" defaultRowHeight="12.75" x14ac:dyDescent="0.2"/>
  <cols>
    <col min="1" max="1" width="18.140625" style="2" customWidth="1"/>
    <col min="2" max="2" width="14.28515625" style="2" customWidth="1"/>
    <col min="3" max="3" width="11.7109375" style="2" customWidth="1"/>
    <col min="4" max="4" width="14.28515625" style="2" customWidth="1"/>
    <col min="5" max="5" width="11.7109375" style="2" customWidth="1"/>
    <col min="6" max="6" width="14.28515625" style="2" customWidth="1"/>
    <col min="7" max="7" width="11.7109375" style="2" customWidth="1"/>
    <col min="8" max="8" width="14.28515625" style="2" customWidth="1"/>
    <col min="9" max="9" width="11.7109375" style="2" customWidth="1"/>
    <col min="10" max="10" width="9.140625" style="2" customWidth="1"/>
    <col min="11" max="16384" width="9.140625" style="2"/>
  </cols>
  <sheetData>
    <row r="1" spans="1:9" s="7" customFormat="1" ht="18" customHeight="1" x14ac:dyDescent="0.2">
      <c r="A1" s="21" t="s">
        <v>22</v>
      </c>
      <c r="B1" s="22"/>
      <c r="C1" s="22"/>
      <c r="D1" s="22"/>
      <c r="E1" s="22"/>
      <c r="F1" s="22"/>
      <c r="G1" s="23"/>
      <c r="H1" s="24"/>
      <c r="I1" s="24"/>
    </row>
    <row r="2" spans="1:9" s="7" customFormat="1" ht="18" customHeight="1" x14ac:dyDescent="0.2">
      <c r="A2" s="97" t="s">
        <v>84</v>
      </c>
      <c r="B2" s="97"/>
      <c r="C2" s="24"/>
      <c r="D2" s="61"/>
      <c r="E2" s="61"/>
      <c r="F2" s="61"/>
      <c r="G2" s="24"/>
      <c r="H2" s="24"/>
      <c r="I2" s="24"/>
    </row>
    <row r="4" spans="1:9" ht="18" customHeight="1" x14ac:dyDescent="0.2">
      <c r="A4" s="26" t="s">
        <v>25</v>
      </c>
      <c r="B4" s="27"/>
      <c r="C4" s="27"/>
      <c r="D4" s="27"/>
      <c r="E4" s="27"/>
      <c r="F4" s="27"/>
      <c r="G4" s="28"/>
      <c r="H4" s="24"/>
      <c r="I4" s="24"/>
    </row>
    <row r="5" spans="1:9" s="33" customFormat="1" ht="18" customHeight="1" x14ac:dyDescent="0.2">
      <c r="A5" s="2"/>
      <c r="B5" s="29" t="s">
        <v>26</v>
      </c>
      <c r="C5" s="30"/>
      <c r="D5" s="29" t="s">
        <v>5</v>
      </c>
      <c r="E5" s="31"/>
      <c r="F5" s="29" t="s">
        <v>6</v>
      </c>
      <c r="G5" s="32"/>
      <c r="H5" s="29" t="s">
        <v>28</v>
      </c>
      <c r="I5" s="31"/>
    </row>
    <row r="6" spans="1:9" ht="18" customHeight="1" x14ac:dyDescent="0.2">
      <c r="A6" s="34"/>
      <c r="B6" s="35" t="s">
        <v>7</v>
      </c>
      <c r="C6" s="36" t="s">
        <v>15</v>
      </c>
      <c r="D6" s="35" t="str">
        <f>B6</f>
        <v>MWh</v>
      </c>
      <c r="E6" s="36" t="s">
        <v>15</v>
      </c>
      <c r="F6" s="35" t="str">
        <f>D6</f>
        <v>MWh</v>
      </c>
      <c r="G6" s="36" t="s">
        <v>15</v>
      </c>
      <c r="H6" s="35" t="str">
        <f>F6</f>
        <v>MWh</v>
      </c>
      <c r="I6" s="36" t="s">
        <v>14</v>
      </c>
    </row>
    <row r="7" spans="1:9" ht="18" customHeight="1" x14ac:dyDescent="0.2">
      <c r="A7" s="37" t="s">
        <v>8</v>
      </c>
      <c r="B7" s="59">
        <f>[1]Check!$H$24</f>
        <v>22309.150999999994</v>
      </c>
      <c r="C7" s="109">
        <f>IF(B7=0,0,B7/$B$9)</f>
        <v>0.1557774025322842</v>
      </c>
      <c r="D7" s="59">
        <f>[1]Check!$H$25</f>
        <v>98867.063000000067</v>
      </c>
      <c r="E7" s="109">
        <f>IF(D7=0,0,D7/$D$9)</f>
        <v>0.62592806547800939</v>
      </c>
      <c r="F7" s="59">
        <f>[1]Check!$H$26</f>
        <v>73463.278999999995</v>
      </c>
      <c r="G7" s="109">
        <f>IF(F7=0,0,F7/$F$9)</f>
        <v>0.94136999074100269</v>
      </c>
      <c r="H7" s="111">
        <f>IF(B7+D7+F7=0,0,B7+D7+F7)</f>
        <v>194639.49300000007</v>
      </c>
      <c r="I7" s="38">
        <f>IF(H7=0,0,H7/$H$9)</f>
        <v>0.51328550859273936</v>
      </c>
    </row>
    <row r="8" spans="1:9" ht="18" customHeight="1" x14ac:dyDescent="0.2">
      <c r="A8" s="37" t="s">
        <v>9</v>
      </c>
      <c r="B8" s="112">
        <f>[1]Check!$H$29</f>
        <v>120902.57700000002</v>
      </c>
      <c r="C8" s="109">
        <f>IF(B8=0,0,B8/$B$9)</f>
        <v>0.84422259746771589</v>
      </c>
      <c r="D8" s="112">
        <f>[1]Check!$H$30</f>
        <v>59085.692999999999</v>
      </c>
      <c r="E8" s="109">
        <f>IF(D8=0,0,D8/$D$9)</f>
        <v>0.37407193452199072</v>
      </c>
      <c r="F8" s="59">
        <f>[1]Check!$H$31</f>
        <v>4575.4089999999997</v>
      </c>
      <c r="G8" s="109">
        <f>IF(F8=0,0,F8/$F$9)</f>
        <v>5.8630009258997279E-2</v>
      </c>
      <c r="H8" s="112">
        <f>IF(B8+D8+F8=0,0,B8+D8+F8)</f>
        <v>184563.679</v>
      </c>
      <c r="I8" s="38">
        <f>IF(H8=0,0,H8/$H$9)</f>
        <v>0.48671449140726059</v>
      </c>
    </row>
    <row r="9" spans="1:9" ht="18" customHeight="1" x14ac:dyDescent="0.2">
      <c r="A9" s="95" t="s">
        <v>4</v>
      </c>
      <c r="B9" s="39">
        <f>SUM(B7:B8)</f>
        <v>143211.728</v>
      </c>
      <c r="C9" s="40"/>
      <c r="D9" s="39">
        <f>SUM(D7:D8)</f>
        <v>157952.75600000005</v>
      </c>
      <c r="E9" s="40"/>
      <c r="F9" s="39">
        <f>SUM(F7:F8)</f>
        <v>78038.687999999995</v>
      </c>
      <c r="G9" s="40"/>
      <c r="H9" s="39">
        <f>IF(H7+H8=0,0,H7+H8)</f>
        <v>379203.17200000008</v>
      </c>
      <c r="I9" s="41"/>
    </row>
    <row r="10" spans="1:9" ht="18" customHeight="1" x14ac:dyDescent="0.2">
      <c r="A10" s="90" t="str">
        <f>"As the above table shows, "&amp;TEXT(H7,"0,000")&amp; " MWh, or "&amp;TEXT(I7,"0.0%")&amp;" of UI's total load is served by electric suppliers"</f>
        <v>As the above table shows, 194,639 MWh, or 51.3% of UI's total load is served by electric suppliers</v>
      </c>
      <c r="H10" s="25"/>
    </row>
    <row r="11" spans="1:9" ht="18" customHeight="1" x14ac:dyDescent="0.25">
      <c r="A11" s="90" t="str">
        <f>"while "&amp;TEXT(H8,"0,000")&amp;" MHh, or "&amp;TEXT(I8,"0.0%")&amp;" of the load is provided under Standard Service or Last Resort service through UI."</f>
        <v>while 184,564 MHh, or 48.7% of the load is provided under Standard Service or Last Resort service through UI.</v>
      </c>
      <c r="B11" s="43"/>
      <c r="C11" s="44"/>
      <c r="D11" s="43"/>
      <c r="E11" s="44"/>
      <c r="F11" s="45"/>
      <c r="G11" s="46"/>
      <c r="H11" s="25"/>
    </row>
    <row r="12" spans="1:9" ht="15" x14ac:dyDescent="0.25">
      <c r="G12" s="46"/>
      <c r="H12" s="25"/>
    </row>
    <row r="13" spans="1:9" ht="18" customHeight="1" x14ac:dyDescent="0.2">
      <c r="A13" s="26" t="s">
        <v>24</v>
      </c>
      <c r="B13" s="27"/>
      <c r="C13" s="27"/>
      <c r="D13" s="27"/>
      <c r="E13" s="27"/>
      <c r="F13" s="27"/>
      <c r="G13" s="47"/>
      <c r="H13" s="23"/>
      <c r="I13" s="24"/>
    </row>
    <row r="14" spans="1:9" ht="18" customHeight="1" x14ac:dyDescent="0.25">
      <c r="A14" s="37"/>
      <c r="B14" s="29" t="s">
        <v>26</v>
      </c>
      <c r="C14" s="48"/>
      <c r="D14" s="29" t="s">
        <v>5</v>
      </c>
      <c r="E14" s="49"/>
      <c r="F14" s="29" t="s">
        <v>6</v>
      </c>
      <c r="G14" s="32"/>
      <c r="H14" s="29" t="s">
        <v>28</v>
      </c>
      <c r="I14" s="31"/>
    </row>
    <row r="15" spans="1:9" ht="18" customHeight="1" x14ac:dyDescent="0.2">
      <c r="A15" s="34"/>
      <c r="B15" s="35" t="s">
        <v>10</v>
      </c>
      <c r="C15" s="36" t="s">
        <v>15</v>
      </c>
      <c r="D15" s="35" t="str">
        <f>B15</f>
        <v>Customers</v>
      </c>
      <c r="E15" s="36" t="s">
        <v>15</v>
      </c>
      <c r="F15" s="35" t="str">
        <f>D15</f>
        <v>Customers</v>
      </c>
      <c r="G15" s="36" t="s">
        <v>15</v>
      </c>
      <c r="H15" s="35" t="str">
        <f>F15</f>
        <v>Customers</v>
      </c>
      <c r="I15" s="36" t="s">
        <v>14</v>
      </c>
    </row>
    <row r="16" spans="1:9" ht="18" customHeight="1" x14ac:dyDescent="0.2">
      <c r="A16" s="37" t="str">
        <f>A7</f>
        <v>Suppliers</v>
      </c>
      <c r="B16" s="59">
        <f>[2]Summary!$B$18</f>
        <v>43329</v>
      </c>
      <c r="C16" s="109">
        <f>IF(B16=0,0,B16/$B$18)</f>
        <v>0.14075809060963013</v>
      </c>
      <c r="D16" s="59">
        <f>[2]Summary!$B$19</f>
        <v>21025</v>
      </c>
      <c r="E16" s="110">
        <f>IF(D16=0,0,D16/$D$18)</f>
        <v>0.54888395770787102</v>
      </c>
      <c r="F16" s="59">
        <f>[2]Summary!$B$20</f>
        <v>195</v>
      </c>
      <c r="G16" s="109">
        <f>IF(F16=0,0,F16/$F$18)</f>
        <v>0.89861751152073732</v>
      </c>
      <c r="H16" s="111">
        <f>IF(B16+D16+F16=0,0,B16+D16+F16)</f>
        <v>64549</v>
      </c>
      <c r="I16" s="38">
        <f>IF(H16=0,0,H16/$H$18)</f>
        <v>0.18637035582708722</v>
      </c>
    </row>
    <row r="17" spans="1:9" ht="18" customHeight="1" x14ac:dyDescent="0.2">
      <c r="A17" s="37" t="str">
        <f>A8</f>
        <v>UI</v>
      </c>
      <c r="B17" s="60">
        <f>[2]Summary!$B$22</f>
        <v>264497</v>
      </c>
      <c r="C17" s="109">
        <f>IF(B17=0,0,B17/$B$18)</f>
        <v>0.85924190939036993</v>
      </c>
      <c r="D17" s="60">
        <f>[2]Summary!$B$23</f>
        <v>17280</v>
      </c>
      <c r="E17" s="110">
        <f>IF(D17=0,0,D17/$D$18)</f>
        <v>0.45111604229212898</v>
      </c>
      <c r="F17" s="60">
        <f>[2]Summary!$B$24</f>
        <v>22</v>
      </c>
      <c r="G17" s="109">
        <f>IF(F17=0,0,F17/$F$18)</f>
        <v>0.10138248847926268</v>
      </c>
      <c r="H17" s="60">
        <f>IF(B17+D17+F17=0,0,B17+D17+F17)</f>
        <v>281799</v>
      </c>
      <c r="I17" s="38">
        <f>IF(H17=0,0,H17/$H$18)</f>
        <v>0.81362964417291284</v>
      </c>
    </row>
    <row r="18" spans="1:9" ht="18" customHeight="1" x14ac:dyDescent="0.2">
      <c r="A18" s="37" t="str">
        <f>A9</f>
        <v>Total</v>
      </c>
      <c r="B18" s="39">
        <f>SUM(B16:B17)</f>
        <v>307826</v>
      </c>
      <c r="C18" s="50"/>
      <c r="D18" s="39">
        <f>SUM(D16:D17)</f>
        <v>38305</v>
      </c>
      <c r="E18" s="40"/>
      <c r="F18" s="39">
        <f>SUM(F16:F17)</f>
        <v>217</v>
      </c>
      <c r="G18" s="40"/>
      <c r="H18" s="39">
        <f>IF(H16+H17=0,0,H16+H17)</f>
        <v>346348</v>
      </c>
      <c r="I18" s="41"/>
    </row>
    <row r="19" spans="1:9" ht="18" customHeight="1" x14ac:dyDescent="0.25">
      <c r="G19" s="46"/>
      <c r="H19" s="25"/>
    </row>
    <row r="20" spans="1:9" ht="18" customHeight="1" x14ac:dyDescent="0.25">
      <c r="A20" s="90" t="str">
        <f>"As the above table shows, "&amp;TEXT(H16,"0,000")&amp; " of UI's total customers, or "&amp;TEXT(I16,"0.0%")&amp;" are served by electric suppliers"</f>
        <v>As the above table shows, 64,549 of UI's total customers, or 18.6% are served by electric suppliers</v>
      </c>
      <c r="G20" s="46"/>
      <c r="H20" s="25"/>
    </row>
    <row r="21" spans="1:9" ht="18" customHeight="1" x14ac:dyDescent="0.25">
      <c r="A21" s="90" t="str">
        <f>"while "&amp;TEXT(H17,"0,000")&amp;" or "&amp;TEXT(I17,"0.0%")&amp;" of the customers continue to receive Standard Service or Last Resort service through UI."</f>
        <v>while 281,799 or 81.4% of the customers continue to receive Standard Service or Last Resort service through UI.</v>
      </c>
      <c r="B21" s="51"/>
      <c r="C21" s="51"/>
      <c r="D21" s="51"/>
      <c r="E21" s="51"/>
      <c r="F21" s="52"/>
      <c r="G21" s="53"/>
      <c r="H21" s="25"/>
    </row>
    <row r="22" spans="1:9" ht="18" customHeight="1" x14ac:dyDescent="0.25">
      <c r="B22" s="25"/>
      <c r="C22" s="25"/>
      <c r="D22" s="53"/>
      <c r="E22" s="53"/>
      <c r="F22" s="54"/>
      <c r="G22" s="54"/>
      <c r="H22" s="25"/>
    </row>
    <row r="24" spans="1:9" ht="13.5" x14ac:dyDescent="0.2">
      <c r="A24" s="57" t="s">
        <v>23</v>
      </c>
      <c r="I24" s="91"/>
    </row>
    <row r="25" spans="1:9" ht="13.5" x14ac:dyDescent="0.2">
      <c r="A25" s="57" t="s">
        <v>27</v>
      </c>
    </row>
    <row r="26" spans="1:9" ht="13.5" x14ac:dyDescent="0.2">
      <c r="A26" s="57" t="s">
        <v>44</v>
      </c>
    </row>
    <row r="27" spans="1:9" x14ac:dyDescent="0.2">
      <c r="A27" s="58" t="s">
        <v>13</v>
      </c>
    </row>
    <row r="28" spans="1:9" x14ac:dyDescent="0.2">
      <c r="A28" s="58" t="s">
        <v>19</v>
      </c>
    </row>
  </sheetData>
  <phoneticPr fontId="0" type="noConversion"/>
  <printOptions horizontalCentered="1"/>
  <pageMargins left="0.5" right="0.25" top="1" bottom="0.25" header="0.5" footer="0"/>
  <pageSetup scale="98" fitToWidth="0" fitToHeight="0" orientation="landscape" r:id="rId1"/>
  <headerFooter>
    <oddHeader xml:space="preserve">&amp;L&amp;"Arial,Bold"The United Illuminating Company
Docket No. 06-10-22&amp;C&amp;"Arial,Bold"Attachment 1&amp;R&amp;"Arial,Bold"Page &amp;P of &amp;N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4"/>
  <sheetViews>
    <sheetView showGridLines="0" showZeros="0" view="pageLayout" zoomScaleNormal="100" workbookViewId="0"/>
  </sheetViews>
  <sheetFormatPr defaultColWidth="9.140625" defaultRowHeight="12.75" x14ac:dyDescent="0.2"/>
  <cols>
    <col min="1" max="1" width="4.42578125" style="1" customWidth="1"/>
    <col min="2" max="2" width="37.42578125" style="1" bestFit="1" customWidth="1"/>
    <col min="3" max="3" width="11.28515625" style="1" bestFit="1" customWidth="1"/>
    <col min="4" max="4" width="9.140625" style="1" bestFit="1" customWidth="1"/>
    <col min="5" max="5" width="8" style="1" customWidth="1"/>
    <col min="6" max="6" width="13.140625" style="1" bestFit="1" customWidth="1"/>
    <col min="7" max="16384" width="9.140625" style="2"/>
  </cols>
  <sheetData>
    <row r="1" spans="1:6" s="7" customFormat="1" ht="18" customHeight="1" x14ac:dyDescent="0.2">
      <c r="A1" s="11" t="s">
        <v>79</v>
      </c>
      <c r="B1" s="12"/>
      <c r="C1" s="12"/>
      <c r="D1" s="12"/>
      <c r="E1" s="12"/>
      <c r="F1" s="6"/>
    </row>
    <row r="2" spans="1:6" s="7" customFormat="1" ht="18" customHeight="1" x14ac:dyDescent="0.2">
      <c r="A2" s="8" t="str">
        <f>'Summary Load Customers '!A2</f>
        <v>Data as of May 31, 2022</v>
      </c>
      <c r="B2" s="12"/>
      <c r="C2" s="12"/>
      <c r="D2" s="12"/>
      <c r="E2" s="12"/>
      <c r="F2" s="13"/>
    </row>
    <row r="3" spans="1:6" s="7" customFormat="1" ht="18" customHeight="1" x14ac:dyDescent="0.2">
      <c r="A3" s="14"/>
      <c r="B3" s="5"/>
      <c r="C3" s="15"/>
      <c r="D3" s="15"/>
      <c r="E3" s="9"/>
      <c r="F3" s="9"/>
    </row>
    <row r="4" spans="1:6" x14ac:dyDescent="0.2">
      <c r="A4" s="16"/>
      <c r="B4" s="17"/>
      <c r="C4" s="3" t="s">
        <v>0</v>
      </c>
      <c r="D4" s="10"/>
      <c r="E4" s="10"/>
      <c r="F4" s="18"/>
    </row>
    <row r="5" spans="1:6" s="7" customFormat="1" ht="25.5" x14ac:dyDescent="0.2">
      <c r="A5" s="19"/>
      <c r="B5" s="4" t="s">
        <v>1</v>
      </c>
      <c r="C5" s="4" t="s">
        <v>2</v>
      </c>
      <c r="D5" s="4" t="s">
        <v>3</v>
      </c>
      <c r="E5" s="4" t="s">
        <v>4</v>
      </c>
      <c r="F5" s="4" t="s">
        <v>20</v>
      </c>
    </row>
    <row r="6" spans="1:6" x14ac:dyDescent="0.2">
      <c r="A6" s="93">
        <v>1</v>
      </c>
      <c r="B6" t="s">
        <v>45</v>
      </c>
      <c r="C6" s="99">
        <v>3812</v>
      </c>
      <c r="D6" s="100">
        <v>545</v>
      </c>
      <c r="E6" s="101">
        <v>4357</v>
      </c>
      <c r="F6" s="20">
        <f t="shared" ref="F6:F38" si="0">IF(E6=0,"",E6/$E$40)</f>
        <v>7.1888199577613512E-2</v>
      </c>
    </row>
    <row r="7" spans="1:6" ht="14.25" customHeight="1" x14ac:dyDescent="0.2">
      <c r="A7" s="93">
        <v>2</v>
      </c>
      <c r="B7" t="s">
        <v>52</v>
      </c>
      <c r="C7" s="102">
        <v>110</v>
      </c>
      <c r="D7" s="98">
        <v>2643</v>
      </c>
      <c r="E7" s="103">
        <v>2753</v>
      </c>
      <c r="F7" s="20">
        <f t="shared" si="0"/>
        <v>4.5423046462513203E-2</v>
      </c>
    </row>
    <row r="8" spans="1:6" ht="14.25" customHeight="1" x14ac:dyDescent="0.2">
      <c r="A8" s="93">
        <v>3</v>
      </c>
      <c r="B8" t="s">
        <v>53</v>
      </c>
      <c r="C8" s="102">
        <v>4</v>
      </c>
      <c r="D8" s="98">
        <v>163</v>
      </c>
      <c r="E8" s="103">
        <v>167</v>
      </c>
      <c r="F8" s="20">
        <f t="shared" si="0"/>
        <v>2.7554118268215415E-3</v>
      </c>
    </row>
    <row r="9" spans="1:6" ht="14.25" customHeight="1" x14ac:dyDescent="0.2">
      <c r="A9" s="93">
        <v>4</v>
      </c>
      <c r="B9" t="s">
        <v>54</v>
      </c>
      <c r="C9" s="102">
        <v>294</v>
      </c>
      <c r="D9" s="98">
        <v>7</v>
      </c>
      <c r="E9" s="103">
        <v>301</v>
      </c>
      <c r="F9" s="20">
        <f t="shared" si="0"/>
        <v>4.9663410770855333E-3</v>
      </c>
    </row>
    <row r="10" spans="1:6" ht="14.25" customHeight="1" x14ac:dyDescent="0.2">
      <c r="A10" s="93">
        <v>5</v>
      </c>
      <c r="B10" t="s">
        <v>55</v>
      </c>
      <c r="C10" s="102">
        <v>262</v>
      </c>
      <c r="D10" s="98">
        <v>51</v>
      </c>
      <c r="E10" s="103">
        <v>313</v>
      </c>
      <c r="F10" s="20">
        <f t="shared" si="0"/>
        <v>5.1643347412882786E-3</v>
      </c>
    </row>
    <row r="11" spans="1:6" ht="14.25" customHeight="1" x14ac:dyDescent="0.2">
      <c r="A11" s="93">
        <v>6</v>
      </c>
      <c r="B11" t="s">
        <v>56</v>
      </c>
      <c r="C11" s="102">
        <v>868</v>
      </c>
      <c r="D11" s="98">
        <v>4919</v>
      </c>
      <c r="E11" s="103">
        <v>5787</v>
      </c>
      <c r="F11" s="20">
        <f t="shared" si="0"/>
        <v>9.548244456177403E-2</v>
      </c>
    </row>
    <row r="12" spans="1:6" ht="14.25" customHeight="1" x14ac:dyDescent="0.2">
      <c r="A12" s="93">
        <v>7</v>
      </c>
      <c r="B12" t="s">
        <v>57</v>
      </c>
      <c r="C12" s="102">
        <v>13852</v>
      </c>
      <c r="D12" s="98">
        <v>1248</v>
      </c>
      <c r="E12" s="103">
        <v>15100</v>
      </c>
      <c r="F12" s="20">
        <f t="shared" si="0"/>
        <v>0.24914202745512143</v>
      </c>
    </row>
    <row r="13" spans="1:6" ht="14.25" customHeight="1" x14ac:dyDescent="0.2">
      <c r="A13" s="93">
        <v>8</v>
      </c>
      <c r="B13" t="s">
        <v>50</v>
      </c>
      <c r="C13" s="102">
        <v>225</v>
      </c>
      <c r="D13" s="98">
        <v>2068</v>
      </c>
      <c r="E13" s="103">
        <v>2293</v>
      </c>
      <c r="F13" s="20">
        <f t="shared" si="0"/>
        <v>3.7833289334741289E-2</v>
      </c>
    </row>
    <row r="14" spans="1:6" ht="14.25" customHeight="1" x14ac:dyDescent="0.2">
      <c r="A14" s="93">
        <v>9</v>
      </c>
      <c r="B14" t="s">
        <v>58</v>
      </c>
      <c r="C14" s="102">
        <v>4603</v>
      </c>
      <c r="D14" s="98">
        <v>1163</v>
      </c>
      <c r="E14" s="103">
        <v>5766</v>
      </c>
      <c r="F14" s="20">
        <f t="shared" si="0"/>
        <v>9.5135955649419221E-2</v>
      </c>
    </row>
    <row r="15" spans="1:6" ht="14.25" customHeight="1" x14ac:dyDescent="0.2">
      <c r="A15" s="93">
        <v>10</v>
      </c>
      <c r="B15" t="s">
        <v>59</v>
      </c>
      <c r="C15" s="102">
        <v>5</v>
      </c>
      <c r="D15" s="98">
        <v>1</v>
      </c>
      <c r="E15" s="103">
        <v>6</v>
      </c>
      <c r="F15" s="20">
        <f t="shared" si="0"/>
        <v>9.8996832101372762E-5</v>
      </c>
    </row>
    <row r="16" spans="1:6" ht="14.25" customHeight="1" x14ac:dyDescent="0.2">
      <c r="A16" s="93">
        <v>11</v>
      </c>
      <c r="B16" t="s">
        <v>81</v>
      </c>
      <c r="C16" s="102">
        <v>558</v>
      </c>
      <c r="D16" s="98">
        <v>344</v>
      </c>
      <c r="E16" s="103">
        <v>902</v>
      </c>
      <c r="F16" s="20">
        <f t="shared" si="0"/>
        <v>1.4882523759239704E-2</v>
      </c>
    </row>
    <row r="17" spans="1:6" ht="14.25" customHeight="1" x14ac:dyDescent="0.2">
      <c r="A17" s="93">
        <v>12</v>
      </c>
      <c r="B17" t="s">
        <v>60</v>
      </c>
      <c r="C17" s="102">
        <v>14</v>
      </c>
      <c r="D17" s="98">
        <v>123</v>
      </c>
      <c r="E17" s="103">
        <v>137</v>
      </c>
      <c r="F17" s="20">
        <f t="shared" si="0"/>
        <v>2.2604276663146781E-3</v>
      </c>
    </row>
    <row r="18" spans="1:6" ht="14.25" customHeight="1" x14ac:dyDescent="0.2">
      <c r="A18" s="93">
        <v>13</v>
      </c>
      <c r="B18" t="s">
        <v>61</v>
      </c>
      <c r="C18" s="102">
        <v>151</v>
      </c>
      <c r="D18" s="98">
        <v>68</v>
      </c>
      <c r="E18" s="103">
        <v>219</v>
      </c>
      <c r="F18" s="20">
        <f t="shared" si="0"/>
        <v>3.6133843717001055E-3</v>
      </c>
    </row>
    <row r="19" spans="1:6" ht="14.25" customHeight="1" x14ac:dyDescent="0.2">
      <c r="A19" s="93">
        <v>14</v>
      </c>
      <c r="B19" t="s">
        <v>62</v>
      </c>
      <c r="C19" s="102">
        <v>56</v>
      </c>
      <c r="D19" s="98"/>
      <c r="E19" s="103">
        <v>56</v>
      </c>
      <c r="F19" s="20">
        <f t="shared" si="0"/>
        <v>9.2397043294614571E-4</v>
      </c>
    </row>
    <row r="20" spans="1:6" ht="14.25" customHeight="1" x14ac:dyDescent="0.2">
      <c r="A20" s="93">
        <v>15</v>
      </c>
      <c r="B20" t="s">
        <v>63</v>
      </c>
      <c r="C20" s="102">
        <v>688</v>
      </c>
      <c r="D20" s="98">
        <v>1137</v>
      </c>
      <c r="E20" s="103">
        <v>1825</v>
      </c>
      <c r="F20" s="20">
        <f t="shared" si="0"/>
        <v>3.0111536430834213E-2</v>
      </c>
    </row>
    <row r="21" spans="1:6" ht="14.25" customHeight="1" x14ac:dyDescent="0.2">
      <c r="A21" s="93">
        <v>16</v>
      </c>
      <c r="B21" t="s">
        <v>64</v>
      </c>
      <c r="C21" s="102">
        <v>186</v>
      </c>
      <c r="D21" s="98">
        <v>179</v>
      </c>
      <c r="E21" s="103">
        <v>365</v>
      </c>
      <c r="F21" s="20">
        <f t="shared" si="0"/>
        <v>6.022307286166843E-3</v>
      </c>
    </row>
    <row r="22" spans="1:6" ht="14.25" customHeight="1" x14ac:dyDescent="0.2">
      <c r="A22" s="93">
        <v>17</v>
      </c>
      <c r="B22" t="s">
        <v>65</v>
      </c>
      <c r="C22" s="102">
        <v>1939</v>
      </c>
      <c r="D22" s="98">
        <v>148</v>
      </c>
      <c r="E22" s="103">
        <v>2087</v>
      </c>
      <c r="F22" s="20">
        <f t="shared" si="0"/>
        <v>3.4434398099260827E-2</v>
      </c>
    </row>
    <row r="23" spans="1:6" ht="14.25" customHeight="1" x14ac:dyDescent="0.2">
      <c r="A23" s="93">
        <v>18</v>
      </c>
      <c r="B23" t="s">
        <v>66</v>
      </c>
      <c r="C23" s="102">
        <v>2</v>
      </c>
      <c r="D23" s="98">
        <v>168</v>
      </c>
      <c r="E23" s="103">
        <v>170</v>
      </c>
      <c r="F23" s="20">
        <f t="shared" si="0"/>
        <v>2.8049102428722283E-3</v>
      </c>
    </row>
    <row r="24" spans="1:6" ht="14.25" customHeight="1" x14ac:dyDescent="0.2">
      <c r="A24" s="93">
        <v>19</v>
      </c>
      <c r="B24" t="s">
        <v>82</v>
      </c>
      <c r="C24" s="102">
        <v>14</v>
      </c>
      <c r="D24" s="98"/>
      <c r="E24" s="103">
        <v>14</v>
      </c>
      <c r="F24" s="20">
        <f t="shared" si="0"/>
        <v>2.3099260823653643E-4</v>
      </c>
    </row>
    <row r="25" spans="1:6" ht="14.25" customHeight="1" x14ac:dyDescent="0.2">
      <c r="A25" s="93">
        <v>20</v>
      </c>
      <c r="B25" t="s">
        <v>67</v>
      </c>
      <c r="C25" s="102">
        <v>47</v>
      </c>
      <c r="D25" s="98">
        <v>694</v>
      </c>
      <c r="E25" s="103">
        <v>741</v>
      </c>
      <c r="F25" s="20">
        <f t="shared" si="0"/>
        <v>1.2226108764519536E-2</v>
      </c>
    </row>
    <row r="26" spans="1:6" ht="14.25" customHeight="1" x14ac:dyDescent="0.2">
      <c r="A26" s="93">
        <v>21</v>
      </c>
      <c r="B26" t="s">
        <v>68</v>
      </c>
      <c r="C26" s="102">
        <v>2953</v>
      </c>
      <c r="D26" s="98">
        <v>119</v>
      </c>
      <c r="E26" s="103">
        <v>3072</v>
      </c>
      <c r="F26" s="20">
        <f t="shared" si="0"/>
        <v>5.0686378035902854E-2</v>
      </c>
    </row>
    <row r="27" spans="1:6" ht="14.25" customHeight="1" x14ac:dyDescent="0.2">
      <c r="A27" s="93">
        <v>22</v>
      </c>
      <c r="B27" t="s">
        <v>69</v>
      </c>
      <c r="C27" s="102">
        <v>627</v>
      </c>
      <c r="D27" s="98">
        <v>92</v>
      </c>
      <c r="E27" s="103">
        <v>719</v>
      </c>
      <c r="F27" s="20">
        <f t="shared" si="0"/>
        <v>1.1863120380147835E-2</v>
      </c>
    </row>
    <row r="28" spans="1:6" ht="14.25" customHeight="1" x14ac:dyDescent="0.2">
      <c r="A28" s="93">
        <v>23</v>
      </c>
      <c r="B28" t="s">
        <v>70</v>
      </c>
      <c r="C28" s="102">
        <v>2308</v>
      </c>
      <c r="D28" s="98">
        <v>420</v>
      </c>
      <c r="E28" s="103">
        <v>2728</v>
      </c>
      <c r="F28" s="20">
        <f t="shared" si="0"/>
        <v>4.5010559662090811E-2</v>
      </c>
    </row>
    <row r="29" spans="1:6" ht="14.25" customHeight="1" x14ac:dyDescent="0.2">
      <c r="A29" s="93">
        <v>24</v>
      </c>
      <c r="B29" t="s">
        <v>71</v>
      </c>
      <c r="C29" s="102">
        <v>42</v>
      </c>
      <c r="D29" s="98">
        <v>40</v>
      </c>
      <c r="E29" s="103">
        <v>82</v>
      </c>
      <c r="F29" s="20">
        <f t="shared" si="0"/>
        <v>1.3529567053854276E-3</v>
      </c>
    </row>
    <row r="30" spans="1:6" ht="14.25" customHeight="1" x14ac:dyDescent="0.2">
      <c r="A30" s="93">
        <v>25</v>
      </c>
      <c r="B30" t="s">
        <v>72</v>
      </c>
      <c r="C30" s="102"/>
      <c r="D30" s="98">
        <v>3</v>
      </c>
      <c r="E30" s="103">
        <v>3</v>
      </c>
      <c r="F30" s="20">
        <f t="shared" si="0"/>
        <v>4.9498416050686381E-5</v>
      </c>
    </row>
    <row r="31" spans="1:6" ht="14.25" customHeight="1" x14ac:dyDescent="0.2">
      <c r="A31" s="93">
        <v>26</v>
      </c>
      <c r="B31" t="s">
        <v>73</v>
      </c>
      <c r="C31" s="102"/>
      <c r="D31" s="98">
        <v>11</v>
      </c>
      <c r="E31" s="103">
        <v>11</v>
      </c>
      <c r="F31" s="20">
        <f t="shared" si="0"/>
        <v>1.8149419218585006E-4</v>
      </c>
    </row>
    <row r="32" spans="1:6" ht="14.25" customHeight="1" x14ac:dyDescent="0.2">
      <c r="A32" s="93">
        <v>27</v>
      </c>
      <c r="B32" t="s">
        <v>49</v>
      </c>
      <c r="C32" s="102">
        <v>56</v>
      </c>
      <c r="D32" s="98">
        <v>57</v>
      </c>
      <c r="E32" s="103">
        <v>113</v>
      </c>
      <c r="F32" s="20">
        <f t="shared" si="0"/>
        <v>1.8644403379091869E-3</v>
      </c>
    </row>
    <row r="33" spans="1:6" ht="14.25" customHeight="1" x14ac:dyDescent="0.2">
      <c r="A33" s="93">
        <v>28</v>
      </c>
      <c r="B33" t="s">
        <v>74</v>
      </c>
      <c r="C33" s="102">
        <v>5297</v>
      </c>
      <c r="D33" s="98">
        <v>167</v>
      </c>
      <c r="E33" s="103">
        <v>5464</v>
      </c>
      <c r="F33" s="20">
        <f t="shared" si="0"/>
        <v>9.0153115100316789E-2</v>
      </c>
    </row>
    <row r="34" spans="1:6" ht="14.25" customHeight="1" x14ac:dyDescent="0.2">
      <c r="A34" s="93">
        <v>29</v>
      </c>
      <c r="B34" t="s">
        <v>75</v>
      </c>
      <c r="C34" s="102">
        <v>2556</v>
      </c>
      <c r="D34" s="98">
        <v>170</v>
      </c>
      <c r="E34" s="103">
        <v>2726</v>
      </c>
      <c r="F34" s="20">
        <f t="shared" si="0"/>
        <v>4.4977560718057023E-2</v>
      </c>
    </row>
    <row r="35" spans="1:6" ht="14.25" customHeight="1" x14ac:dyDescent="0.2">
      <c r="A35" s="93">
        <v>30</v>
      </c>
      <c r="B35" t="s">
        <v>76</v>
      </c>
      <c r="C35" s="102">
        <v>238</v>
      </c>
      <c r="D35" s="98">
        <v>54</v>
      </c>
      <c r="E35" s="103">
        <v>292</v>
      </c>
      <c r="F35" s="20">
        <f t="shared" si="0"/>
        <v>4.8178458289334742E-3</v>
      </c>
    </row>
    <row r="36" spans="1:6" ht="14.25" customHeight="1" x14ac:dyDescent="0.2">
      <c r="A36" s="93">
        <v>31</v>
      </c>
      <c r="B36" t="s">
        <v>78</v>
      </c>
      <c r="C36" s="102">
        <v>27</v>
      </c>
      <c r="D36" s="98">
        <v>16</v>
      </c>
      <c r="E36" s="103">
        <v>43</v>
      </c>
      <c r="F36" s="20">
        <f t="shared" si="0"/>
        <v>7.0947729672650472E-4</v>
      </c>
    </row>
    <row r="37" spans="1:6" ht="14.25" customHeight="1" x14ac:dyDescent="0.2">
      <c r="A37" s="93">
        <v>32</v>
      </c>
      <c r="B37" t="s">
        <v>77</v>
      </c>
      <c r="C37" s="102">
        <v>1533</v>
      </c>
      <c r="D37" s="98">
        <v>302</v>
      </c>
      <c r="E37" s="103">
        <v>1835</v>
      </c>
      <c r="F37" s="20">
        <f t="shared" si="0"/>
        <v>3.0276531151003167E-2</v>
      </c>
    </row>
    <row r="38" spans="1:6" ht="14.25" customHeight="1" x14ac:dyDescent="0.2">
      <c r="A38" s="93">
        <v>33</v>
      </c>
      <c r="B38" t="s">
        <v>80</v>
      </c>
      <c r="C38" s="102">
        <v>2</v>
      </c>
      <c r="D38" s="98">
        <v>142</v>
      </c>
      <c r="E38" s="103">
        <v>144</v>
      </c>
      <c r="F38" s="20">
        <f t="shared" si="0"/>
        <v>2.3759239704329461E-3</v>
      </c>
    </row>
    <row r="39" spans="1:6" ht="14.25" customHeight="1" x14ac:dyDescent="0.2">
      <c r="A39" s="93">
        <v>34</v>
      </c>
      <c r="B39" t="s">
        <v>83</v>
      </c>
      <c r="C39" s="102"/>
      <c r="D39" s="98">
        <v>17</v>
      </c>
      <c r="E39" s="103">
        <v>17</v>
      </c>
      <c r="F39" s="20"/>
    </row>
    <row r="40" spans="1:6" ht="14.25" customHeight="1" x14ac:dyDescent="0.2">
      <c r="A40" s="93"/>
      <c r="B40" s="107" t="s">
        <v>51</v>
      </c>
      <c r="C40" s="107">
        <v>43329</v>
      </c>
      <c r="D40" s="107">
        <v>17279</v>
      </c>
      <c r="E40" s="107">
        <v>60608</v>
      </c>
      <c r="F40" s="20">
        <f>SUM(F6:F38)</f>
        <v>0.99971950897571271</v>
      </c>
    </row>
    <row r="41" spans="1:6" x14ac:dyDescent="0.2">
      <c r="A41" s="94"/>
      <c r="B41" s="104"/>
      <c r="C41" s="105"/>
      <c r="D41" s="105"/>
      <c r="E41" s="105"/>
      <c r="F41" s="106"/>
    </row>
    <row r="42" spans="1:6" x14ac:dyDescent="0.2">
      <c r="A42" s="1" t="s">
        <v>18</v>
      </c>
      <c r="B42" s="92"/>
    </row>
    <row r="43" spans="1:6" x14ac:dyDescent="0.2">
      <c r="A43" s="1" t="s">
        <v>17</v>
      </c>
    </row>
    <row r="44" spans="1:6" x14ac:dyDescent="0.2">
      <c r="A44" s="1" t="s">
        <v>13</v>
      </c>
    </row>
  </sheetData>
  <sortState xmlns:xlrd2="http://schemas.microsoft.com/office/spreadsheetml/2017/richdata2" ref="B6:E38">
    <sortCondition ref="B5"/>
  </sortState>
  <phoneticPr fontId="0" type="noConversion"/>
  <printOptions horizontalCentered="1"/>
  <pageMargins left="0.75" right="0.5" top="1.25" bottom="0.25" header="0.75" footer="0"/>
  <pageSetup fitToWidth="0" orientation="portrait" r:id="rId1"/>
  <headerFooter>
    <oddHeader>&amp;L&amp;"Arial,Bold"The United Illuminating Company
Docket 06-10-22&amp;C&amp;"Arial,Bold"Attachment 1&amp;R&amp;"Arial,Bold"Page &amp;P of &amp;N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33"/>
  <sheetViews>
    <sheetView view="pageLayout" zoomScaleNormal="100" workbookViewId="0">
      <selection activeCell="A7" sqref="A7:XFD7"/>
    </sheetView>
  </sheetViews>
  <sheetFormatPr defaultColWidth="9.140625" defaultRowHeight="12.75" x14ac:dyDescent="0.2"/>
  <cols>
    <col min="1" max="1" width="18.140625" style="2" customWidth="1"/>
    <col min="2" max="2" width="14.28515625" style="2" customWidth="1"/>
    <col min="3" max="3" width="11.7109375" style="2" customWidth="1"/>
    <col min="4" max="4" width="14.28515625" style="2" customWidth="1"/>
    <col min="5" max="5" width="11.7109375" style="2" customWidth="1"/>
    <col min="6" max="6" width="14.28515625" style="2" customWidth="1"/>
    <col min="7" max="7" width="11.7109375" style="2" customWidth="1"/>
    <col min="8" max="8" width="7.7109375" style="2" customWidth="1"/>
    <col min="9" max="9" width="11.7109375" style="2" customWidth="1"/>
    <col min="10" max="16384" width="9.140625" style="2"/>
  </cols>
  <sheetData>
    <row r="1" spans="1:9" s="7" customFormat="1" ht="15.75" x14ac:dyDescent="0.2">
      <c r="A1" s="119" t="s">
        <v>43</v>
      </c>
      <c r="B1" s="119"/>
      <c r="C1" s="119"/>
      <c r="D1" s="119"/>
      <c r="E1" s="119"/>
      <c r="F1" s="119"/>
      <c r="G1" s="119"/>
      <c r="H1" s="24"/>
      <c r="I1" s="24"/>
    </row>
    <row r="2" spans="1:9" s="7" customFormat="1" ht="15.75" x14ac:dyDescent="0.2">
      <c r="A2" s="119" t="s">
        <v>42</v>
      </c>
      <c r="B2" s="119"/>
      <c r="C2" s="119"/>
      <c r="D2" s="119"/>
      <c r="E2" s="119"/>
      <c r="F2" s="119"/>
      <c r="G2" s="119"/>
      <c r="H2" s="24"/>
      <c r="I2" s="24"/>
    </row>
    <row r="3" spans="1:9" s="7" customFormat="1" x14ac:dyDescent="0.2">
      <c r="A3" s="120" t="str">
        <f>'Summary Load Customers '!A2</f>
        <v>Data as of May 31, 2022</v>
      </c>
      <c r="B3" s="120"/>
      <c r="C3" s="120"/>
      <c r="D3" s="120"/>
      <c r="E3" s="120"/>
      <c r="F3" s="120"/>
      <c r="G3" s="120"/>
      <c r="H3" s="24"/>
      <c r="I3" s="24"/>
    </row>
    <row r="4" spans="1:9" s="7" customFormat="1" x14ac:dyDescent="0.2">
      <c r="A4" s="2"/>
      <c r="B4" s="24"/>
      <c r="C4" s="24"/>
      <c r="D4" s="61"/>
      <c r="E4" s="61"/>
      <c r="F4" s="61"/>
      <c r="G4" s="24"/>
      <c r="H4" s="24"/>
      <c r="I4" s="24"/>
    </row>
    <row r="5" spans="1:9" s="7" customFormat="1" ht="15.75" x14ac:dyDescent="0.25">
      <c r="A5" s="117" t="s">
        <v>36</v>
      </c>
      <c r="B5" s="117"/>
      <c r="C5" s="117"/>
      <c r="D5" s="117"/>
      <c r="E5" s="117"/>
      <c r="F5" s="117"/>
      <c r="G5" s="117"/>
      <c r="H5" s="25"/>
      <c r="I5" s="24"/>
    </row>
    <row r="6" spans="1:9" s="7" customFormat="1" ht="15" x14ac:dyDescent="0.25">
      <c r="A6" s="115"/>
      <c r="B6" s="114"/>
      <c r="C6" s="114"/>
      <c r="D6" s="53"/>
      <c r="E6" s="53"/>
      <c r="F6" s="54"/>
      <c r="G6" s="54"/>
      <c r="H6" s="55"/>
      <c r="I6" s="24"/>
    </row>
    <row r="7" spans="1:9" ht="24" customHeight="1" x14ac:dyDescent="0.2">
      <c r="A7" s="118" t="s">
        <v>47</v>
      </c>
      <c r="B7" s="118"/>
      <c r="C7" s="118"/>
      <c r="D7" s="118"/>
      <c r="E7" s="118"/>
      <c r="F7" s="118"/>
      <c r="G7" s="118"/>
      <c r="H7" s="25"/>
    </row>
    <row r="8" spans="1:9" ht="15" x14ac:dyDescent="0.2">
      <c r="A8" s="37"/>
      <c r="B8" s="27"/>
      <c r="C8" s="27"/>
      <c r="D8" s="27"/>
      <c r="E8" s="27"/>
      <c r="F8" s="27"/>
      <c r="G8" s="47"/>
      <c r="H8" s="23"/>
      <c r="I8" s="56"/>
    </row>
    <row r="9" spans="1:9" ht="15" x14ac:dyDescent="0.25">
      <c r="A9" s="34"/>
      <c r="B9" s="29" t="s">
        <v>2</v>
      </c>
      <c r="C9" s="48"/>
      <c r="D9" s="29" t="s">
        <v>21</v>
      </c>
      <c r="E9" s="49"/>
      <c r="F9" s="29" t="s">
        <v>28</v>
      </c>
      <c r="G9" s="31"/>
    </row>
    <row r="10" spans="1:9" ht="15" x14ac:dyDescent="0.2">
      <c r="A10" s="37" t="s">
        <v>38</v>
      </c>
      <c r="B10" s="35" t="s">
        <v>10</v>
      </c>
      <c r="C10" s="36" t="s">
        <v>15</v>
      </c>
      <c r="D10" s="35" t="str">
        <f>B10</f>
        <v>Customers</v>
      </c>
      <c r="E10" s="36" t="s">
        <v>15</v>
      </c>
      <c r="F10" s="35" t="str">
        <f>B10</f>
        <v>Customers</v>
      </c>
      <c r="G10" s="36" t="s">
        <v>14</v>
      </c>
      <c r="I10" s="24"/>
    </row>
    <row r="11" spans="1:9" ht="14.25" x14ac:dyDescent="0.2">
      <c r="B11" s="39">
        <f>REC_programs_detail!B20</f>
        <v>2250</v>
      </c>
      <c r="C11" s="40">
        <f>IF(B11=0,0,B11/'Summary Load Customers '!$B$18)</f>
        <v>7.3093240986791238E-3</v>
      </c>
      <c r="D11" s="39">
        <f>REC_programs_detail!C20</f>
        <v>28</v>
      </c>
      <c r="E11" s="40">
        <f>IF(D11=0,0,D11/('Summary Load Customers '!$D$18+'Summary Load Customers '!$F$18))</f>
        <v>7.2685738019832825E-4</v>
      </c>
      <c r="F11" s="39">
        <f>B11+D11</f>
        <v>2278</v>
      </c>
      <c r="G11" s="40">
        <f>IF(F11=0,0,F11/'Summary Load Customers '!$H$18)</f>
        <v>6.5771998105951237E-3</v>
      </c>
    </row>
    <row r="12" spans="1:9" ht="15" x14ac:dyDescent="0.25">
      <c r="A12" s="90" t="str">
        <f>"As the above table shows, "&amp;TEXT(F11,"0,000")&amp;" of UI's customers, or "&amp;TEXT(G11,"0.0%")&amp;" are participating in the CTCleanEnergyOptions Program."</f>
        <v>As the above table shows, 2,278 of UI's customers, or 0.7% are participating in the CTCleanEnergyOptions Program.</v>
      </c>
      <c r="G12" s="46"/>
      <c r="H12" s="25"/>
    </row>
    <row r="13" spans="1:9" ht="15" x14ac:dyDescent="0.25">
      <c r="G13" s="46"/>
      <c r="H13" s="25"/>
    </row>
    <row r="14" spans="1:9" ht="15" x14ac:dyDescent="0.25">
      <c r="A14" s="113" t="s">
        <v>37</v>
      </c>
      <c r="G14" s="46"/>
      <c r="H14" s="25"/>
    </row>
    <row r="15" spans="1:9" ht="15" x14ac:dyDescent="0.2">
      <c r="A15" s="37"/>
      <c r="B15" s="27"/>
      <c r="C15" s="27"/>
      <c r="D15" s="27"/>
      <c r="E15" s="27"/>
      <c r="F15" s="27"/>
      <c r="G15" s="47"/>
      <c r="H15" s="23"/>
    </row>
    <row r="16" spans="1:9" ht="15" x14ac:dyDescent="0.25">
      <c r="A16" s="34"/>
      <c r="B16" s="29" t="s">
        <v>2</v>
      </c>
      <c r="C16" s="48"/>
      <c r="D16" s="29" t="s">
        <v>21</v>
      </c>
      <c r="E16" s="49"/>
      <c r="F16" s="29" t="s">
        <v>28</v>
      </c>
      <c r="G16" s="31"/>
    </row>
    <row r="17" spans="1:9" ht="15" x14ac:dyDescent="0.2">
      <c r="A17" s="37" t="s">
        <v>39</v>
      </c>
      <c r="B17" s="35" t="s">
        <v>10</v>
      </c>
      <c r="C17" s="36" t="s">
        <v>15</v>
      </c>
      <c r="D17" s="35" t="str">
        <f>B17</f>
        <v>Customers</v>
      </c>
      <c r="E17" s="36" t="s">
        <v>15</v>
      </c>
      <c r="F17" s="35" t="str">
        <f>B17</f>
        <v>Customers</v>
      </c>
      <c r="G17" s="36" t="s">
        <v>14</v>
      </c>
      <c r="I17" s="24"/>
    </row>
    <row r="18" spans="1:9" ht="14.25" x14ac:dyDescent="0.2">
      <c r="B18" s="39">
        <f>REC_programs_detail!B26</f>
        <v>514</v>
      </c>
      <c r="C18" s="40">
        <f>IF(B18=0,0,B18/'Summary Load Customers '!$B$18)</f>
        <v>1.669774482987142E-3</v>
      </c>
      <c r="D18" s="39">
        <f>REC_programs_detail!C26</f>
        <v>55</v>
      </c>
      <c r="E18" s="40">
        <f>IF(D18=0,0,D18/('Summary Load Customers '!$D$18+'Summary Load Customers '!$F$18))</f>
        <v>1.4277555682467161E-3</v>
      </c>
      <c r="F18" s="39">
        <f>B18+D18</f>
        <v>569</v>
      </c>
      <c r="G18" s="40">
        <f>IF(F18=0,0,F18/'Summary Load Customers '!$H$18)</f>
        <v>1.6428563179230139E-3</v>
      </c>
    </row>
    <row r="19" spans="1:9" ht="14.25" x14ac:dyDescent="0.2">
      <c r="A19" s="90" t="str">
        <f>"As the above table shows, "&amp;TEXT(F18,"0,000")&amp;" of UI's customers, or "&amp;TEXT(G18,"0.0%")&amp;" are participating in the REC only program."</f>
        <v>As the above table shows, 0,569 of UI's customers, or 0.2% are participating in the REC only program.</v>
      </c>
      <c r="B19" s="45"/>
      <c r="C19" s="44"/>
      <c r="D19" s="45"/>
      <c r="E19" s="44"/>
      <c r="F19" s="45"/>
      <c r="G19" s="44"/>
      <c r="H19" s="45"/>
    </row>
    <row r="20" spans="1:9" ht="14.25" x14ac:dyDescent="0.2">
      <c r="A20" s="42"/>
      <c r="B20" s="45"/>
      <c r="C20" s="44"/>
      <c r="D20" s="45"/>
      <c r="E20" s="44"/>
      <c r="F20" s="45"/>
      <c r="G20" s="44"/>
      <c r="H20" s="45"/>
    </row>
    <row r="21" spans="1:9" ht="15" x14ac:dyDescent="0.25">
      <c r="A21" s="116" t="s">
        <v>41</v>
      </c>
      <c r="B21" s="116"/>
      <c r="C21" s="116"/>
      <c r="D21" s="116"/>
      <c r="E21" s="116"/>
      <c r="F21" s="116"/>
      <c r="G21" s="116"/>
      <c r="I21" s="44"/>
    </row>
    <row r="22" spans="1:9" ht="15" x14ac:dyDescent="0.2">
      <c r="A22" s="37"/>
      <c r="B22" s="27"/>
      <c r="C22" s="27"/>
      <c r="D22" s="27"/>
      <c r="E22" s="27"/>
      <c r="F22" s="27"/>
      <c r="G22" s="47"/>
      <c r="H22" s="23"/>
      <c r="I22" s="44"/>
    </row>
    <row r="23" spans="1:9" ht="15" x14ac:dyDescent="0.25">
      <c r="A23" s="34"/>
      <c r="B23" s="29" t="s">
        <v>2</v>
      </c>
      <c r="C23" s="48"/>
      <c r="D23" s="29" t="s">
        <v>21</v>
      </c>
      <c r="E23" s="49"/>
      <c r="F23" s="29" t="s">
        <v>28</v>
      </c>
      <c r="G23" s="31"/>
    </row>
    <row r="24" spans="1:9" ht="15" x14ac:dyDescent="0.2">
      <c r="A24" s="37" t="s">
        <v>40</v>
      </c>
      <c r="B24" s="35" t="s">
        <v>10</v>
      </c>
      <c r="C24" s="36" t="s">
        <v>15</v>
      </c>
      <c r="D24" s="35" t="str">
        <f>B24</f>
        <v>Customers</v>
      </c>
      <c r="E24" s="36" t="s">
        <v>15</v>
      </c>
      <c r="F24" s="35" t="str">
        <f>B24</f>
        <v>Customers</v>
      </c>
      <c r="G24" s="36" t="s">
        <v>14</v>
      </c>
      <c r="I24" s="24"/>
    </row>
    <row r="25" spans="1:9" ht="14.25" x14ac:dyDescent="0.2">
      <c r="B25" s="39">
        <f>B11+B18</f>
        <v>2764</v>
      </c>
      <c r="C25" s="40">
        <f>IF(B25=0,0,B25/'Summary Load Customers '!$B$18)</f>
        <v>8.9790985816662668E-3</v>
      </c>
      <c r="D25" s="39">
        <f>D11+D18</f>
        <v>83</v>
      </c>
      <c r="E25" s="40">
        <f>IF(D25=0,0,D25/('Summary Load Customers '!$D$18+'Summary Load Customers '!$F$18))</f>
        <v>2.1546129484450445E-3</v>
      </c>
      <c r="F25" s="39">
        <f>B25+D25</f>
        <v>2847</v>
      </c>
      <c r="G25" s="40">
        <f>IF(F25=0,0,F25/'Summary Load Customers '!$H$18)</f>
        <v>8.220056128518137E-3</v>
      </c>
    </row>
    <row r="26" spans="1:9" ht="15" x14ac:dyDescent="0.25">
      <c r="A26" s="90" t="str">
        <f>"As the above table shows, "&amp;TEXT(F25,"0,000")&amp;" of UI's customers, or "&amp;TEXT(G25,"0.0%")&amp;" are participating in the combined REC programs."</f>
        <v>As the above table shows, 2,847 of UI's customers, or 0.8% are participating in the combined REC programs.</v>
      </c>
      <c r="G26" s="46"/>
      <c r="H26" s="25"/>
    </row>
    <row r="27" spans="1:9" ht="15" x14ac:dyDescent="0.25">
      <c r="G27" s="46"/>
      <c r="H27" s="25"/>
    </row>
    <row r="28" spans="1:9" ht="13.5" x14ac:dyDescent="0.2">
      <c r="A28" s="57" t="s">
        <v>27</v>
      </c>
    </row>
    <row r="29" spans="1:9" ht="13.5" x14ac:dyDescent="0.2">
      <c r="A29" s="57"/>
    </row>
    <row r="30" spans="1:9" ht="13.5" x14ac:dyDescent="0.2">
      <c r="A30" s="57" t="s">
        <v>48</v>
      </c>
    </row>
    <row r="31" spans="1:9" x14ac:dyDescent="0.2">
      <c r="A31" s="58" t="s">
        <v>46</v>
      </c>
    </row>
    <row r="33" spans="1:1" x14ac:dyDescent="0.2">
      <c r="A33" s="58" t="s">
        <v>13</v>
      </c>
    </row>
  </sheetData>
  <mergeCells count="6">
    <mergeCell ref="A21:G21"/>
    <mergeCell ref="A5:G5"/>
    <mergeCell ref="A7:G7"/>
    <mergeCell ref="A1:G1"/>
    <mergeCell ref="A2:G2"/>
    <mergeCell ref="A3:G3"/>
  </mergeCells>
  <phoneticPr fontId="10" type="noConversion"/>
  <printOptions horizontalCentered="1"/>
  <pageMargins left="0.75" right="0.5" top="1.25" bottom="0.25" header="0.75" footer="0"/>
  <pageSetup fitToWidth="0" orientation="landscape" r:id="rId1"/>
  <headerFooter>
    <oddHeader xml:space="preserve">&amp;L&amp;"Arial,Bold"The United Illuminating Company
Docket No. 06-10-22&amp;C&amp;"Arial,Bold"Attachment 1&amp;R&amp;"Arial,Bold"Page &amp;P of &amp;N
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38"/>
  <sheetViews>
    <sheetView showZeros="0" tabSelected="1" view="pageLayout" zoomScaleNormal="110" workbookViewId="0">
      <selection activeCell="A39" sqref="A39:XFD39"/>
    </sheetView>
  </sheetViews>
  <sheetFormatPr defaultColWidth="9.140625" defaultRowHeight="11.25" x14ac:dyDescent="0.2"/>
  <cols>
    <col min="1" max="1" width="28" style="65" customWidth="1"/>
    <col min="2" max="3" width="19.140625" style="65" customWidth="1"/>
    <col min="4" max="4" width="20.28515625" style="65" customWidth="1"/>
    <col min="5" max="5" width="7.140625" style="65" customWidth="1"/>
    <col min="6" max="6" width="12.5703125" style="65" customWidth="1"/>
    <col min="7" max="7" width="10.42578125" style="65" customWidth="1"/>
    <col min="8" max="16384" width="9.140625" style="65"/>
  </cols>
  <sheetData>
    <row r="1" spans="1:9" s="64" customFormat="1" ht="15" customHeight="1" x14ac:dyDescent="0.2">
      <c r="A1" s="121" t="s">
        <v>29</v>
      </c>
      <c r="B1" s="121"/>
      <c r="C1" s="121"/>
      <c r="D1" s="121"/>
      <c r="E1" s="62"/>
      <c r="F1" s="62"/>
      <c r="G1" s="63"/>
    </row>
    <row r="2" spans="1:9" s="7" customFormat="1" ht="18" customHeight="1" x14ac:dyDescent="0.2">
      <c r="A2" s="121" t="str">
        <f>'Summary Load Customers '!A2</f>
        <v>Data as of May 31, 2022</v>
      </c>
      <c r="B2" s="121"/>
      <c r="C2" s="121"/>
      <c r="D2" s="121"/>
      <c r="E2" s="22"/>
      <c r="F2" s="22"/>
      <c r="G2" s="23"/>
      <c r="H2" s="24"/>
      <c r="I2" s="24"/>
    </row>
    <row r="3" spans="1:9" s="64" customFormat="1" ht="15" customHeight="1" x14ac:dyDescent="0.2">
      <c r="A3" s="65"/>
      <c r="B3" s="65"/>
      <c r="C3" s="66"/>
      <c r="D3" s="66"/>
      <c r="E3" s="62"/>
      <c r="F3" s="62"/>
      <c r="G3" s="63"/>
    </row>
    <row r="4" spans="1:9" s="64" customFormat="1" ht="22.5" x14ac:dyDescent="0.2">
      <c r="A4" s="67" t="s">
        <v>31</v>
      </c>
      <c r="B4" s="68" t="s">
        <v>2</v>
      </c>
      <c r="C4" s="67" t="s">
        <v>3</v>
      </c>
      <c r="D4" s="67" t="s">
        <v>28</v>
      </c>
      <c r="E4" s="62"/>
      <c r="F4" s="62"/>
      <c r="G4" s="63"/>
    </row>
    <row r="5" spans="1:9" s="64" customFormat="1" ht="15" customHeight="1" x14ac:dyDescent="0.2">
      <c r="A5" s="73" t="s">
        <v>30</v>
      </c>
      <c r="B5" s="74"/>
      <c r="C5" s="75"/>
      <c r="D5" s="76">
        <f>IF(C5=0,0,C5)</f>
        <v>0</v>
      </c>
      <c r="E5" s="62"/>
      <c r="F5" s="62"/>
      <c r="G5" s="63"/>
    </row>
    <row r="6" spans="1:9" x14ac:dyDescent="0.2">
      <c r="A6" s="73" t="s">
        <v>11</v>
      </c>
      <c r="B6" s="75">
        <v>96</v>
      </c>
      <c r="C6" s="75">
        <v>2</v>
      </c>
      <c r="D6" s="76">
        <f>SUM(B6:C6)</f>
        <v>98</v>
      </c>
      <c r="E6" s="66"/>
      <c r="F6" s="66"/>
      <c r="G6" s="66"/>
    </row>
    <row r="7" spans="1:9" s="72" customFormat="1" x14ac:dyDescent="0.2">
      <c r="A7" s="73" t="s">
        <v>12</v>
      </c>
      <c r="B7" s="75">
        <v>2154</v>
      </c>
      <c r="C7" s="75">
        <v>26</v>
      </c>
      <c r="D7" s="76">
        <f>SUM(B7:C7)</f>
        <v>2180</v>
      </c>
      <c r="E7" s="69"/>
      <c r="F7" s="69"/>
      <c r="G7" s="70"/>
      <c r="H7" s="71"/>
    </row>
    <row r="8" spans="1:9" x14ac:dyDescent="0.2">
      <c r="A8" s="81" t="s">
        <v>4</v>
      </c>
      <c r="B8" s="82">
        <f>IF(B6+B7=0,0,B6+B7)</f>
        <v>2250</v>
      </c>
      <c r="C8" s="82">
        <f>IF(SUM(C5:C7)=0,0,SUM(C5:C7))</f>
        <v>28</v>
      </c>
      <c r="D8" s="82">
        <f>IF(SUM(D5:D7)=0,0,SUM(D5:D7))</f>
        <v>2278</v>
      </c>
      <c r="E8" s="66"/>
      <c r="F8" s="66"/>
      <c r="G8" s="77"/>
      <c r="H8" s="66"/>
    </row>
    <row r="9" spans="1:9" x14ac:dyDescent="0.2">
      <c r="A9" s="66"/>
      <c r="B9" s="83"/>
      <c r="C9" s="83"/>
      <c r="D9" s="83"/>
      <c r="E9" s="78"/>
      <c r="F9" s="78"/>
      <c r="G9" s="77"/>
      <c r="H9" s="66"/>
    </row>
    <row r="10" spans="1:9" ht="22.5" x14ac:dyDescent="0.2">
      <c r="A10" s="108" t="s">
        <v>34</v>
      </c>
      <c r="B10" s="67" t="s">
        <v>2</v>
      </c>
      <c r="C10" s="67" t="str">
        <f>C4</f>
        <v>Business</v>
      </c>
      <c r="D10" s="67" t="s">
        <v>28</v>
      </c>
      <c r="E10" s="79"/>
      <c r="F10" s="80"/>
      <c r="G10" s="77"/>
      <c r="H10" s="66"/>
    </row>
    <row r="11" spans="1:9" x14ac:dyDescent="0.2">
      <c r="A11" s="73" t="s">
        <v>30</v>
      </c>
      <c r="B11" s="74"/>
      <c r="C11" s="75"/>
      <c r="D11" s="76">
        <f>IF(C11=0,0,C11)</f>
        <v>0</v>
      </c>
      <c r="E11" s="79"/>
      <c r="F11" s="80"/>
      <c r="G11" s="77"/>
      <c r="H11" s="66"/>
    </row>
    <row r="12" spans="1:9" x14ac:dyDescent="0.2">
      <c r="A12" s="73" t="s">
        <v>11</v>
      </c>
      <c r="B12" s="75">
        <v>0</v>
      </c>
      <c r="C12" s="75">
        <v>0</v>
      </c>
      <c r="D12" s="76">
        <f>SUM(B12:C12)</f>
        <v>0</v>
      </c>
      <c r="E12" s="79"/>
      <c r="F12" s="80"/>
      <c r="G12" s="84"/>
      <c r="H12" s="66"/>
    </row>
    <row r="13" spans="1:9" x14ac:dyDescent="0.2">
      <c r="A13" s="73" t="s">
        <v>12</v>
      </c>
      <c r="B13" s="75">
        <v>0</v>
      </c>
      <c r="C13" s="75">
        <v>0</v>
      </c>
      <c r="D13" s="76">
        <f>SUM(B13:C13)</f>
        <v>0</v>
      </c>
      <c r="E13" s="85"/>
      <c r="F13" s="86"/>
      <c r="G13" s="84"/>
      <c r="H13" s="66"/>
    </row>
    <row r="14" spans="1:9" x14ac:dyDescent="0.2">
      <c r="A14" s="81" t="str">
        <f>A8</f>
        <v>Total</v>
      </c>
      <c r="B14" s="82">
        <f>IF(B12+B13=0,0,B12+B13)</f>
        <v>0</v>
      </c>
      <c r="C14" s="82">
        <f>IF(SUM(C11:C13)=0,0,SUM(C11:C13))</f>
        <v>0</v>
      </c>
      <c r="D14" s="82">
        <f>IF(SUM(D11:D13)=0,0,SUM(D11:D13))</f>
        <v>0</v>
      </c>
      <c r="E14" s="66"/>
      <c r="F14" s="66"/>
      <c r="G14" s="84"/>
      <c r="H14" s="66"/>
    </row>
    <row r="15" spans="1:9" x14ac:dyDescent="0.2">
      <c r="A15" s="66"/>
      <c r="B15" s="66"/>
      <c r="C15" s="66"/>
      <c r="D15" s="89"/>
      <c r="E15" s="78"/>
      <c r="F15" s="78"/>
      <c r="G15" s="77"/>
      <c r="H15" s="66"/>
    </row>
    <row r="16" spans="1:9" ht="22.5" x14ac:dyDescent="0.2">
      <c r="A16" s="67" t="s">
        <v>35</v>
      </c>
      <c r="B16" s="67" t="s">
        <v>2</v>
      </c>
      <c r="C16" s="67" t="str">
        <f>C4</f>
        <v>Business</v>
      </c>
      <c r="D16" s="67" t="s">
        <v>28</v>
      </c>
      <c r="E16" s="79"/>
      <c r="F16" s="80"/>
      <c r="G16" s="77"/>
      <c r="H16" s="66"/>
    </row>
    <row r="17" spans="1:8" x14ac:dyDescent="0.2">
      <c r="A17" s="73" t="s">
        <v>30</v>
      </c>
      <c r="B17" s="74"/>
      <c r="C17" s="87">
        <f t="shared" ref="C17:D18" si="0">IF(C5+C11=0,0,C5+C11)</f>
        <v>0</v>
      </c>
      <c r="D17" s="76"/>
      <c r="E17" s="79"/>
      <c r="F17" s="80"/>
      <c r="G17" s="77"/>
      <c r="H17" s="66"/>
    </row>
    <row r="18" spans="1:8" x14ac:dyDescent="0.2">
      <c r="A18" s="73" t="s">
        <v>11</v>
      </c>
      <c r="B18" s="87">
        <f>IF(B6+B12=0,0,B6+B12)</f>
        <v>96</v>
      </c>
      <c r="C18" s="87">
        <f>IF(C6+C12=0,0,C6+C12)</f>
        <v>2</v>
      </c>
      <c r="D18" s="76">
        <f t="shared" si="0"/>
        <v>98</v>
      </c>
      <c r="E18" s="79"/>
      <c r="F18" s="80"/>
      <c r="G18" s="84"/>
      <c r="H18" s="66"/>
    </row>
    <row r="19" spans="1:8" x14ac:dyDescent="0.2">
      <c r="A19" s="73" t="s">
        <v>12</v>
      </c>
      <c r="B19" s="87">
        <f>IF(B7+B13=0,0,B7+B13)</f>
        <v>2154</v>
      </c>
      <c r="C19" s="87">
        <f>IF(C7+C13=0,0,C7+C13)</f>
        <v>26</v>
      </c>
      <c r="D19" s="76">
        <f>IF(D7+D13=0,0,D7+D13)</f>
        <v>2180</v>
      </c>
      <c r="E19" s="85"/>
      <c r="F19" s="86"/>
      <c r="G19" s="84"/>
      <c r="H19" s="66"/>
    </row>
    <row r="20" spans="1:8" x14ac:dyDescent="0.2">
      <c r="A20" s="81" t="str">
        <f>A8</f>
        <v>Total</v>
      </c>
      <c r="B20" s="82">
        <f>IF(B18+B19=0,0,B18+B19)</f>
        <v>2250</v>
      </c>
      <c r="C20" s="82">
        <f>IF(SUM(C17:C19)=0,0,SUM(C17:C19))</f>
        <v>28</v>
      </c>
      <c r="D20" s="82">
        <f>SUM(D17:D19)</f>
        <v>2278</v>
      </c>
      <c r="E20" s="84"/>
      <c r="F20" s="84"/>
      <c r="G20" s="84"/>
      <c r="H20" s="66"/>
    </row>
    <row r="21" spans="1:8" x14ac:dyDescent="0.2">
      <c r="B21" s="66"/>
      <c r="C21" s="66"/>
      <c r="E21" s="77"/>
      <c r="F21" s="84"/>
      <c r="G21" s="84"/>
      <c r="H21" s="66"/>
    </row>
    <row r="22" spans="1:8" ht="22.5" x14ac:dyDescent="0.2">
      <c r="A22" s="108" t="s">
        <v>32</v>
      </c>
      <c r="B22" s="67" t="s">
        <v>2</v>
      </c>
      <c r="C22" s="67" t="s">
        <v>3</v>
      </c>
      <c r="D22" s="67" t="s">
        <v>28</v>
      </c>
      <c r="E22" s="66"/>
      <c r="F22" s="84"/>
      <c r="G22" s="84"/>
      <c r="H22" s="66"/>
    </row>
    <row r="23" spans="1:8" x14ac:dyDescent="0.2">
      <c r="A23" s="73" t="s">
        <v>30</v>
      </c>
      <c r="B23" s="74"/>
      <c r="C23" s="87">
        <f>IF(C11+C17=0,0,C11+C17)</f>
        <v>0</v>
      </c>
      <c r="D23" s="76">
        <f>IF(C23=0,0,C23)</f>
        <v>0</v>
      </c>
      <c r="E23" s="66"/>
      <c r="F23" s="84"/>
      <c r="G23" s="84"/>
      <c r="H23" s="66"/>
    </row>
    <row r="24" spans="1:8" x14ac:dyDescent="0.2">
      <c r="A24" s="73" t="s">
        <v>11</v>
      </c>
      <c r="B24" s="75">
        <v>153</v>
      </c>
      <c r="C24" s="75">
        <v>11</v>
      </c>
      <c r="D24" s="76">
        <f>SUM(B24:C24)</f>
        <v>164</v>
      </c>
      <c r="E24" s="66"/>
      <c r="F24" s="84"/>
      <c r="G24" s="84"/>
      <c r="H24" s="66"/>
    </row>
    <row r="25" spans="1:8" x14ac:dyDescent="0.2">
      <c r="A25" s="73" t="s">
        <v>12</v>
      </c>
      <c r="B25" s="75">
        <v>361</v>
      </c>
      <c r="C25" s="75">
        <v>44</v>
      </c>
      <c r="D25" s="76">
        <f>SUM(B25:C25)</f>
        <v>405</v>
      </c>
    </row>
    <row r="26" spans="1:8" x14ac:dyDescent="0.2">
      <c r="A26" s="81" t="str">
        <f>A20</f>
        <v>Total</v>
      </c>
      <c r="B26" s="96">
        <f>IF(B24+B25=0,0,B24+B25)</f>
        <v>514</v>
      </c>
      <c r="C26" s="82">
        <f>IF(SUM(C23:C25)=0,0,SUM(C23:C25))</f>
        <v>55</v>
      </c>
      <c r="D26" s="82">
        <f>IF(SUM(D23:D25)=0,0,SUM(D23:D25))</f>
        <v>569</v>
      </c>
    </row>
    <row r="28" spans="1:8" x14ac:dyDescent="0.2">
      <c r="A28" s="67" t="s">
        <v>33</v>
      </c>
      <c r="B28" s="67" t="s">
        <v>2</v>
      </c>
      <c r="C28" s="67" t="str">
        <f>C16</f>
        <v>Business</v>
      </c>
      <c r="D28" s="67" t="s">
        <v>28</v>
      </c>
    </row>
    <row r="29" spans="1:8" x14ac:dyDescent="0.2">
      <c r="A29" s="73" t="s">
        <v>30</v>
      </c>
      <c r="B29" s="74">
        <f>B17+B23</f>
        <v>0</v>
      </c>
      <c r="C29" s="87">
        <f t="shared" ref="C29:D31" si="1">C17+C23</f>
        <v>0</v>
      </c>
      <c r="D29" s="76">
        <f t="shared" si="1"/>
        <v>0</v>
      </c>
    </row>
    <row r="30" spans="1:8" x14ac:dyDescent="0.2">
      <c r="A30" s="73" t="s">
        <v>11</v>
      </c>
      <c r="B30" s="87">
        <f>B18+B24</f>
        <v>249</v>
      </c>
      <c r="C30" s="87">
        <f t="shared" si="1"/>
        <v>13</v>
      </c>
      <c r="D30" s="76">
        <f t="shared" si="1"/>
        <v>262</v>
      </c>
    </row>
    <row r="31" spans="1:8" x14ac:dyDescent="0.2">
      <c r="A31" s="73" t="s">
        <v>12</v>
      </c>
      <c r="B31" s="87">
        <f>B19+B25</f>
        <v>2515</v>
      </c>
      <c r="C31" s="87">
        <f t="shared" si="1"/>
        <v>70</v>
      </c>
      <c r="D31" s="76">
        <f t="shared" si="1"/>
        <v>2585</v>
      </c>
    </row>
    <row r="32" spans="1:8" x14ac:dyDescent="0.2">
      <c r="A32" s="81" t="str">
        <f>A26</f>
        <v>Total</v>
      </c>
      <c r="B32" s="82">
        <f>IF(B30+B31=0,0,B30+B31)</f>
        <v>2764</v>
      </c>
      <c r="C32" s="82">
        <f>IF(SUM(C29:C31)=0,0,SUM(C29:C31))</f>
        <v>83</v>
      </c>
      <c r="D32" s="82">
        <f>SUM(D29:D31)</f>
        <v>2847</v>
      </c>
    </row>
    <row r="33" spans="1:7" x14ac:dyDescent="0.2">
      <c r="E33" s="66"/>
      <c r="F33" s="66"/>
      <c r="G33" s="66"/>
    </row>
    <row r="34" spans="1:7" x14ac:dyDescent="0.2">
      <c r="A34" s="88" t="str">
        <f>"In summary, "&amp;TEXT($D$20,"0,000")&amp; " of UI's customers are participating in the CTCleanEnergyOptions Program"</f>
        <v>In summary, 2,278 of UI's customers are participating in the CTCleanEnergyOptions Program</v>
      </c>
    </row>
    <row r="35" spans="1:7" x14ac:dyDescent="0.2">
      <c r="A35" s="88" t="str">
        <f>"In summary, "&amp;TEXT($D$26,"000")&amp; " of UI's customers are participating in RECs only with Sterling Planet"</f>
        <v>In summary, 569 of UI's customers are participating in RECs only with Sterling Planet</v>
      </c>
    </row>
    <row r="36" spans="1:7" x14ac:dyDescent="0.2">
      <c r="A36" s="88" t="str">
        <f>"In summary, "&amp;TEXT($D$32,"0,000")&amp; " of UI's customers are participating in all REC programs"</f>
        <v>In summary, 2,847 of UI's customers are participating in all REC programs</v>
      </c>
    </row>
    <row r="38" spans="1:7" x14ac:dyDescent="0.2">
      <c r="A38" s="89" t="s">
        <v>16</v>
      </c>
    </row>
  </sheetData>
  <mergeCells count="2">
    <mergeCell ref="A1:D1"/>
    <mergeCell ref="A2:D2"/>
  </mergeCells>
  <phoneticPr fontId="10" type="noConversion"/>
  <printOptions horizontalCentered="1"/>
  <pageMargins left="0.75" right="0.5" top="1.25" bottom="0.25" header="0.75" footer="0"/>
  <pageSetup fitToWidth="0" orientation="portrait" r:id="rId1"/>
  <headerFooter>
    <oddHeader xml:space="preserve">&amp;L&amp;"Arial,Bold"The United Illuminating Company
Docket No. 06-10-22&amp;C&amp;"Arial,Bold"Attachment 1&amp;R&amp;"Arial,Bold"Page &amp;P of &amp;N
</oddHeader>
  </headerFooter>
  <ignoredErrors>
    <ignoredError sqref="C17 C23 C29 C30:C31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73847A1E9B97F49BA46858ADBE2F307" ma:contentTypeVersion="14" ma:contentTypeDescription="Crear nuevo documento." ma:contentTypeScope="" ma:versionID="9a41a406cebf6cce94de0d4d99281d09">
  <xsd:schema xmlns:xsd="http://www.w3.org/2001/XMLSchema" xmlns:xs="http://www.w3.org/2001/XMLSchema" xmlns:p="http://schemas.microsoft.com/office/2006/metadata/properties" xmlns:ns3="01ff2d7e-782e-4868-861d-b0d3b4b9d0c2" xmlns:ns4="cd86f438-89d9-47e9-a174-9969eae3e2b9" targetNamespace="http://schemas.microsoft.com/office/2006/metadata/properties" ma:root="true" ma:fieldsID="9e5d4f284f753d91786dd3f9ea3f8810" ns3:_="" ns4:_="">
    <xsd:import namespace="01ff2d7e-782e-4868-861d-b0d3b4b9d0c2"/>
    <xsd:import namespace="cd86f438-89d9-47e9-a174-9969eae3e2b9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Location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ff2d7e-782e-4868-861d-b0d3b4b9d0c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86f438-89d9-47e9-a174-9969eae3e2b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0FD2D0F-D661-492B-92FB-4A59CF007833}">
  <ds:schemaRefs>
    <ds:schemaRef ds:uri="01ff2d7e-782e-4868-861d-b0d3b4b9d0c2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cd86f438-89d9-47e9-a174-9969eae3e2b9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8831D23E-D727-4C6C-8163-BFCC10F82F9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ff2d7e-782e-4868-861d-b0d3b4b9d0c2"/>
    <ds:schemaRef ds:uri="cd86f438-89d9-47e9-a174-9969eae3e2b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6E1DDE4-AEA8-48A5-875B-FF6C4D3F3DE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Summary Load Customers </vt:lpstr>
      <vt:lpstr>Suppliers</vt:lpstr>
      <vt:lpstr>Summary REC Customers</vt:lpstr>
      <vt:lpstr>REC_programs_detail</vt:lpstr>
    </vt:vector>
  </TitlesOfParts>
  <Company>State of CT - DPUC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Arthur R. Marcelynas</dc:creator>
  <cp:lastModifiedBy>Paul Wehner</cp:lastModifiedBy>
  <cp:lastPrinted>2022-04-13T13:58:54Z</cp:lastPrinted>
  <dcterms:created xsi:type="dcterms:W3CDTF">2009-03-17T13:14:28Z</dcterms:created>
  <dcterms:modified xsi:type="dcterms:W3CDTF">2022-06-13T17:44:32Z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2019-03-20 UI ATSO Switches to Alternate Suppliers Attachment 1 06-10-22.xlsx</vt:lpwstr>
  </property>
  <property fmtid="{D5CDD505-2E9C-101B-9397-08002B2CF9AE}" pid="3" name="_NewReviewCycle">
    <vt:lpwstr/>
  </property>
  <property fmtid="{D5CDD505-2E9C-101B-9397-08002B2CF9AE}" pid="4" name="MSIP_Label_624b1752-a977-4927-b9e6-e48a43684aee_Enabled">
    <vt:lpwstr>true</vt:lpwstr>
  </property>
  <property fmtid="{D5CDD505-2E9C-101B-9397-08002B2CF9AE}" pid="5" name="MSIP_Label_624b1752-a977-4927-b9e6-e48a43684aee_SetDate">
    <vt:lpwstr>2020-09-15T16:57:31Z</vt:lpwstr>
  </property>
  <property fmtid="{D5CDD505-2E9C-101B-9397-08002B2CF9AE}" pid="6" name="MSIP_Label_624b1752-a977-4927-b9e6-e48a43684aee_Method">
    <vt:lpwstr>Privileged</vt:lpwstr>
  </property>
  <property fmtid="{D5CDD505-2E9C-101B-9397-08002B2CF9AE}" pid="7" name="MSIP_Label_624b1752-a977-4927-b9e6-e48a43684aee_Name">
    <vt:lpwstr>Public</vt:lpwstr>
  </property>
  <property fmtid="{D5CDD505-2E9C-101B-9397-08002B2CF9AE}" pid="8" name="MSIP_Label_624b1752-a977-4927-b9e6-e48a43684aee_SiteId">
    <vt:lpwstr>031a09bc-a2bf-44df-888e-4e09355b7a24</vt:lpwstr>
  </property>
  <property fmtid="{D5CDD505-2E9C-101B-9397-08002B2CF9AE}" pid="9" name="MSIP_Label_624b1752-a977-4927-b9e6-e48a43684aee_ActionId">
    <vt:lpwstr>613524fd-9e19-4128-bb92-00003958b920</vt:lpwstr>
  </property>
  <property fmtid="{D5CDD505-2E9C-101B-9397-08002B2CF9AE}" pid="10" name="ContentTypeId">
    <vt:lpwstr>0x010100873847A1E9B97F49BA46858ADBE2F307</vt:lpwstr>
  </property>
</Properties>
</file>