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3/"/>
    </mc:Choice>
  </mc:AlternateContent>
  <xr:revisionPtr revIDLastSave="0" documentId="8_{00406085-AB5A-4F2F-8B22-5F385CDDCF77}" xr6:coauthVersionLast="47" xr6:coauthVersionMax="47" xr10:uidLastSave="{00000000-0000-0000-0000-000000000000}"/>
  <bookViews>
    <workbookView xWindow="28680" yWindow="-120" windowWidth="29040" windowHeight="1584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B18" i="5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 l="1"/>
  <c r="D25" i="5" l="1"/>
  <c r="D24" i="5"/>
  <c r="D11" i="8" l="1"/>
  <c r="B11" i="8"/>
  <c r="B19" i="5" l="1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18" i="8"/>
  <c r="E18" i="8" s="1"/>
  <c r="D18" i="5"/>
  <c r="D30" i="5" s="1"/>
  <c r="D8" i="5"/>
  <c r="C11" i="8"/>
  <c r="C18" i="8"/>
  <c r="D29" i="5" l="1"/>
  <c r="D26" i="5"/>
  <c r="A35" i="5" s="1"/>
  <c r="B25" i="8"/>
  <c r="C25" i="8" s="1"/>
  <c r="F11" i="8"/>
  <c r="G11" i="8" s="1"/>
  <c r="A12" i="8" s="1"/>
  <c r="D25" i="8"/>
  <c r="E25" i="8" s="1"/>
  <c r="E11" i="8"/>
  <c r="D20" i="5"/>
  <c r="A34" i="5" s="1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<sst xmlns="http://schemas.openxmlformats.org/spreadsheetml/2006/main" count="146" uniqueCount="79">
  <si>
    <t>Electric Supplier MWh Load and Customer Count</t>
  </si>
  <si>
    <t>Data as of March 31, 2025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</si>
  <si>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</si>
  <si>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</si>
  <si>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</si>
  <si>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</si>
  <si>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</si>
  <si>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</si>
  <si>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</si>
  <si>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</si>
  <si>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</si>
  <si>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</si>
  <si>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</si>
  <si>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183,527 MWh, or 53.2% of UI's total load is served by electric suppliers</t>
  </si>
  <si>
    <t>while 161,300 MHh, or 46.8% of the load is provided under Standard Service or Last Resort service through UI.</t>
  </si>
  <si>
    <t>Customer Count - Suppliers and UI 2</t>
  </si>
  <si>
    <t>Customers</t>
  </si>
  <si>
    <t>As the above table shows, 73,005 of UI's total customers, or 20.8% are served by electric suppliers</t>
  </si>
  <si>
    <t>while 277,518 or 79.2%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</si>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</sst>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3" fontId="8" fillId="0" borderId="2" xfId="3" applyNumberFormat="1" applyFont="1" applyBorder="1" applyAlignment="1">
      <alignment horizontal="center"/>
    </xf>
    <xf numFmtId="0" fontId="8" fillId="2" borderId="2" xfId="0" applyFont="1" applyFill="1" applyBorder="1"/>
    <xf numFmtId="3" fontId="8" fillId="0" borderId="2" xfId="0" applyNumberFormat="1" applyFont="1" applyBorder="1"/>
    <xf numFmtId="165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F6" sqref="F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8.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29590.304000000004</v>
      </c>
      <c r="C7" s="67">
        <v>0.2278753940551948</v>
      </c>
      <c r="D7" s="44">
        <v>144494.65899999996</v>
      </c>
      <c r="E7" s="67">
        <v>0.71127717347831043</v>
      </c>
      <c r="F7" s="44">
        <v>9442.473</v>
      </c>
      <c r="G7" s="67">
        <v>0.79845871869946194</v>
      </c>
      <c r="H7" s="68">
        <v>183527.43599999996</v>
      </c>
      <c r="I7" s="25">
        <v>0.53223039047478893</v>
      </c>
    </row>
    <row r="8" spans="1:9" ht="18" customHeight="1">
      <c r="A8" s="24" t="s">
        <v>11</v>
      </c>
      <c r="B8" s="69">
        <v>100262.69800000002</v>
      </c>
      <c r="C8" s="67">
        <v>0.77212460594480525</v>
      </c>
      <c r="D8" s="69">
        <v>58653.514999999999</v>
      </c>
      <c r="E8" s="67">
        <v>0.28872282652168962</v>
      </c>
      <c r="F8" s="69">
        <v>2383.402</v>
      </c>
      <c r="G8" s="67">
        <v>0.20154128130053803</v>
      </c>
      <c r="H8" s="69">
        <v>161299.61500000002</v>
      </c>
      <c r="I8" s="25">
        <v>0.46776960952521102</v>
      </c>
    </row>
    <row r="9" spans="1:9" ht="18" customHeight="1">
      <c r="A9" s="24" t="s">
        <v>12</v>
      </c>
      <c r="B9" s="26">
        <v>129853.00200000002</v>
      </c>
      <c r="C9" s="27"/>
      <c r="D9" s="26">
        <v>203148.17399999994</v>
      </c>
      <c r="E9" s="27"/>
      <c r="F9" s="26">
        <v>11825.875</v>
      </c>
      <c r="G9" s="27"/>
      <c r="H9" s="26">
        <v>344827.05099999998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5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54902</v>
      </c>
      <c r="C16" s="67">
        <v>0.17586141728247953</v>
      </c>
      <c r="D16" s="44">
        <v>17914</v>
      </c>
      <c r="E16" s="67">
        <v>0.4699616978855134</v>
      </c>
      <c r="F16" s="44">
        <v>189</v>
      </c>
      <c r="G16" s="67">
        <v>0.875</v>
      </c>
      <c r="H16" s="68">
        <v>73005</v>
      </c>
      <c r="I16" s="25">
        <v>0.208274492686643</v>
      </c>
    </row>
    <row r="17" spans="1:9" ht="18" customHeight="1">
      <c r="A17" s="24" t="s">
        <v>11</v>
      </c>
      <c r="B17" s="45">
        <v>257287</v>
      </c>
      <c r="C17" s="67">
        <v>0.8241385827175205</v>
      </c>
      <c r="D17" s="45">
        <v>20204</v>
      </c>
      <c r="E17" s="67">
        <v>0.53003830211448655</v>
      </c>
      <c r="F17" s="45">
        <v>27</v>
      </c>
      <c r="G17" s="67">
        <v>0.125</v>
      </c>
      <c r="H17" s="45">
        <v>277518</v>
      </c>
      <c r="I17" s="25">
        <v>0.79172550731335745</v>
      </c>
    </row>
    <row r="18" spans="1:9" ht="18" customHeight="1">
      <c r="A18" s="24" t="s">
        <v>12</v>
      </c>
      <c r="B18" s="26">
        <v>312189</v>
      </c>
      <c r="C18" s="36"/>
      <c r="D18" s="26">
        <v>38118</v>
      </c>
      <c r="E18" s="27"/>
      <c r="F18" s="26">
        <v>216</v>
      </c>
      <c r="G18" s="27"/>
      <c r="H18" s="26">
        <v>350523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showZeros="0" showWhiteSpace="0" view="pageLayout" zoomScaleNormal="100" workbookViewId="0">
      <selection activeCell="D29" sqref="D29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March 31, 2025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25</v>
      </c>
      <c r="D4" s="8"/>
      <c r="E4" s="8"/>
      <c r="F4" s="10"/>
    </row>
    <row r="5" spans="1:6" s="5" customFormat="1" ht="25.5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2">
        <v>1</v>
      </c>
      <c r="B6" s="74" t="s">
        <v>30</v>
      </c>
      <c r="C6" s="94">
        <v>987</v>
      </c>
      <c r="D6" s="94">
        <v>4691</v>
      </c>
      <c r="E6" s="94">
        <v>5678</v>
      </c>
      <c r="F6" s="81">
        <f t="shared" ref="F6:F28" si="0">IF(E6=0,"",E6/$E$29)</f>
        <v>7.7776560188482821E-2</v>
      </c>
    </row>
    <row r="7" spans="1:6" ht="14.25" customHeight="1">
      <c r="A7" s="62">
        <v>2</v>
      </c>
      <c r="B7" s="74" t="s">
        <v>31</v>
      </c>
      <c r="C7" s="94">
        <v>5</v>
      </c>
      <c r="D7" s="94">
        <v>205</v>
      </c>
      <c r="E7" s="94">
        <v>210</v>
      </c>
      <c r="F7" s="81">
        <f t="shared" si="0"/>
        <v>2.8765547093309958E-3</v>
      </c>
    </row>
    <row r="8" spans="1:6" ht="14.25" customHeight="1">
      <c r="A8" s="62">
        <v>3</v>
      </c>
      <c r="B8" s="74" t="s">
        <v>32</v>
      </c>
      <c r="C8" s="94">
        <v>17827</v>
      </c>
      <c r="D8" s="94">
        <v>1422</v>
      </c>
      <c r="E8" s="94">
        <v>19249</v>
      </c>
      <c r="F8" s="81">
        <f t="shared" si="0"/>
        <v>0.26367048380910635</v>
      </c>
    </row>
    <row r="9" spans="1:6" ht="14.25" customHeight="1">
      <c r="A9" s="62">
        <v>4</v>
      </c>
      <c r="B9" s="74" t="s">
        <v>33</v>
      </c>
      <c r="C9" s="94">
        <v>51</v>
      </c>
      <c r="D9" s="94">
        <v>485</v>
      </c>
      <c r="E9" s="94">
        <v>536</v>
      </c>
      <c r="F9" s="81">
        <f t="shared" si="0"/>
        <v>7.3420634485781601E-3</v>
      </c>
    </row>
    <row r="10" spans="1:6" ht="14.25" customHeight="1">
      <c r="A10" s="62">
        <v>5</v>
      </c>
      <c r="B10" s="74" t="s">
        <v>34</v>
      </c>
      <c r="C10" s="94">
        <v>11711</v>
      </c>
      <c r="D10" s="94">
        <v>501</v>
      </c>
      <c r="E10" s="94">
        <v>12212</v>
      </c>
      <c r="F10" s="81">
        <f t="shared" si="0"/>
        <v>0.1672785052873815</v>
      </c>
    </row>
    <row r="11" spans="1:6" ht="14.25" customHeight="1">
      <c r="A11" s="62">
        <v>6</v>
      </c>
      <c r="B11" s="74" t="s">
        <v>35</v>
      </c>
      <c r="C11" s="94">
        <v>7658</v>
      </c>
      <c r="D11" s="94">
        <v>979</v>
      </c>
      <c r="E11" s="94">
        <v>8637</v>
      </c>
      <c r="F11" s="81">
        <f t="shared" si="0"/>
        <v>0.11830858583091337</v>
      </c>
    </row>
    <row r="12" spans="1:6" ht="14.25" customHeight="1">
      <c r="A12" s="62">
        <v>7</v>
      </c>
      <c r="B12" s="74" t="s">
        <v>36</v>
      </c>
      <c r="C12" s="94">
        <v>47</v>
      </c>
      <c r="D12" s="94">
        <v>399</v>
      </c>
      <c r="E12" s="94">
        <v>446</v>
      </c>
      <c r="F12" s="81">
        <f t="shared" si="0"/>
        <v>6.1092542874363045E-3</v>
      </c>
    </row>
    <row r="13" spans="1:6" ht="14.25" customHeight="1">
      <c r="A13" s="62">
        <v>8</v>
      </c>
      <c r="B13" s="74" t="s">
        <v>37</v>
      </c>
      <c r="C13" s="94">
        <v>3</v>
      </c>
      <c r="D13" s="94">
        <v>82</v>
      </c>
      <c r="E13" s="94">
        <v>85</v>
      </c>
      <c r="F13" s="81">
        <f t="shared" si="0"/>
        <v>1.164319763300641E-3</v>
      </c>
    </row>
    <row r="14" spans="1:6" ht="14.25" customHeight="1">
      <c r="A14" s="62">
        <v>9</v>
      </c>
      <c r="B14" s="74" t="s">
        <v>38</v>
      </c>
      <c r="C14" s="94">
        <v>2</v>
      </c>
      <c r="D14" s="94">
        <v>5</v>
      </c>
      <c r="E14" s="94">
        <v>7</v>
      </c>
      <c r="F14" s="81">
        <f t="shared" si="0"/>
        <v>9.5885156977699849E-5</v>
      </c>
    </row>
    <row r="15" spans="1:6" ht="14.25" customHeight="1">
      <c r="A15" s="62">
        <v>10</v>
      </c>
      <c r="B15" s="74" t="s">
        <v>39</v>
      </c>
      <c r="C15" s="94">
        <v>463</v>
      </c>
      <c r="D15" s="94">
        <v>467</v>
      </c>
      <c r="E15" s="94">
        <v>930</v>
      </c>
      <c r="F15" s="81">
        <f t="shared" si="0"/>
        <v>1.2739027998465838E-2</v>
      </c>
    </row>
    <row r="16" spans="1:6" ht="14.25" customHeight="1">
      <c r="A16" s="62">
        <v>11</v>
      </c>
      <c r="B16" s="74" t="s">
        <v>40</v>
      </c>
      <c r="C16" s="94">
        <v>172</v>
      </c>
      <c r="D16" s="94">
        <v>785</v>
      </c>
      <c r="E16" s="94">
        <v>957</v>
      </c>
      <c r="F16" s="81">
        <f t="shared" si="0"/>
        <v>1.3108870746808395E-2</v>
      </c>
    </row>
    <row r="17" spans="1:6" ht="14.25" customHeight="1">
      <c r="A17" s="62">
        <v>12</v>
      </c>
      <c r="B17" s="74" t="s">
        <v>41</v>
      </c>
      <c r="C17" s="94"/>
      <c r="D17" s="94">
        <v>8</v>
      </c>
      <c r="E17" s="94">
        <v>8</v>
      </c>
      <c r="F17" s="81">
        <f t="shared" si="0"/>
        <v>1.0958303654594269E-4</v>
      </c>
    </row>
    <row r="18" spans="1:6" ht="14.25" customHeight="1">
      <c r="A18" s="62">
        <v>13</v>
      </c>
      <c r="B18" s="74" t="s">
        <v>42</v>
      </c>
      <c r="C18" s="94">
        <v>2373</v>
      </c>
      <c r="D18" s="94">
        <v>240</v>
      </c>
      <c r="E18" s="94">
        <v>2613</v>
      </c>
      <c r="F18" s="81">
        <f t="shared" si="0"/>
        <v>3.5792559311818531E-2</v>
      </c>
    </row>
    <row r="19" spans="1:6" ht="14.25" customHeight="1">
      <c r="A19" s="62">
        <v>14</v>
      </c>
      <c r="B19" s="74" t="s">
        <v>43</v>
      </c>
      <c r="C19" s="94">
        <v>2</v>
      </c>
      <c r="D19" s="94">
        <v>230</v>
      </c>
      <c r="E19" s="94">
        <v>232</v>
      </c>
      <c r="F19" s="81">
        <f t="shared" si="0"/>
        <v>3.177908059832338E-3</v>
      </c>
    </row>
    <row r="20" spans="1:6" ht="14.25" customHeight="1">
      <c r="A20" s="62">
        <v>15</v>
      </c>
      <c r="B20" s="74" t="s">
        <v>44</v>
      </c>
      <c r="C20" s="94">
        <v>1040</v>
      </c>
      <c r="D20" s="94">
        <v>43</v>
      </c>
      <c r="E20" s="94">
        <v>1083</v>
      </c>
      <c r="F20" s="81">
        <f t="shared" si="0"/>
        <v>1.4834803572406992E-2</v>
      </c>
    </row>
    <row r="21" spans="1:6" ht="14.25" customHeight="1">
      <c r="A21" s="62">
        <v>16</v>
      </c>
      <c r="B21" s="74" t="s">
        <v>45</v>
      </c>
      <c r="C21" s="94">
        <v>61</v>
      </c>
      <c r="D21" s="94">
        <v>5</v>
      </c>
      <c r="E21" s="94">
        <v>66</v>
      </c>
      <c r="F21" s="81">
        <f t="shared" si="0"/>
        <v>9.0406005150402721E-4</v>
      </c>
    </row>
    <row r="22" spans="1:6" ht="14.25" customHeight="1">
      <c r="A22" s="62">
        <v>17</v>
      </c>
      <c r="B22" s="74" t="s">
        <v>46</v>
      </c>
      <c r="C22" s="94">
        <v>107</v>
      </c>
      <c r="D22" s="94">
        <v>2521</v>
      </c>
      <c r="E22" s="94">
        <v>2628</v>
      </c>
      <c r="F22" s="81">
        <f t="shared" si="0"/>
        <v>3.5998027505342173E-2</v>
      </c>
    </row>
    <row r="23" spans="1:6" ht="14.25" customHeight="1">
      <c r="A23" s="62">
        <v>18</v>
      </c>
      <c r="B23" s="74" t="s">
        <v>47</v>
      </c>
      <c r="C23" s="94">
        <v>110</v>
      </c>
      <c r="D23" s="94">
        <v>228</v>
      </c>
      <c r="E23" s="94">
        <v>338</v>
      </c>
      <c r="F23" s="81">
        <f t="shared" si="0"/>
        <v>4.6298832940660783E-3</v>
      </c>
    </row>
    <row r="24" spans="1:6" ht="14.25" customHeight="1">
      <c r="A24" s="62">
        <v>19</v>
      </c>
      <c r="B24" s="74" t="s">
        <v>48</v>
      </c>
      <c r="C24" s="94">
        <v>313</v>
      </c>
      <c r="D24" s="94">
        <v>1805</v>
      </c>
      <c r="E24" s="94">
        <v>2118</v>
      </c>
      <c r="F24" s="81">
        <f t="shared" si="0"/>
        <v>2.9012108925538328E-2</v>
      </c>
    </row>
    <row r="25" spans="1:6" ht="14.25" customHeight="1">
      <c r="A25" s="62">
        <v>20</v>
      </c>
      <c r="B25" s="74" t="s">
        <v>49</v>
      </c>
      <c r="C25" s="94">
        <v>1033</v>
      </c>
      <c r="D25" s="94">
        <v>1630</v>
      </c>
      <c r="E25" s="94">
        <v>2663</v>
      </c>
      <c r="F25" s="81">
        <f t="shared" si="0"/>
        <v>3.6477453290230673E-2</v>
      </c>
    </row>
    <row r="26" spans="1:6" ht="14.25" customHeight="1">
      <c r="A26" s="62">
        <v>21</v>
      </c>
      <c r="B26" s="74" t="s">
        <v>50</v>
      </c>
      <c r="C26" s="94"/>
      <c r="D26" s="94">
        <v>11</v>
      </c>
      <c r="E26" s="94">
        <v>11</v>
      </c>
      <c r="F26" s="81">
        <f t="shared" si="0"/>
        <v>1.5067667525067119E-4</v>
      </c>
    </row>
    <row r="27" spans="1:6" ht="14.25" customHeight="1">
      <c r="A27" s="62">
        <v>22</v>
      </c>
      <c r="B27" s="74" t="s">
        <v>51</v>
      </c>
      <c r="C27" s="94">
        <v>7099</v>
      </c>
      <c r="D27" s="94">
        <v>476</v>
      </c>
      <c r="E27" s="94">
        <v>7575</v>
      </c>
      <c r="F27" s="81">
        <f t="shared" si="0"/>
        <v>0.10376143772943948</v>
      </c>
    </row>
    <row r="28" spans="1:6" ht="14.25" customHeight="1">
      <c r="A28" s="62">
        <v>23</v>
      </c>
      <c r="B28" s="74" t="s">
        <v>52</v>
      </c>
      <c r="C28" s="94">
        <v>3838</v>
      </c>
      <c r="D28" s="94">
        <v>884</v>
      </c>
      <c r="E28" s="94">
        <v>4722</v>
      </c>
      <c r="F28" s="81">
        <f t="shared" si="0"/>
        <v>6.4681387321242678E-2</v>
      </c>
    </row>
    <row r="29" spans="1:6" ht="14.25" customHeight="1">
      <c r="A29" s="95"/>
      <c r="B29" s="96" t="s">
        <v>53</v>
      </c>
      <c r="C29" s="97">
        <v>54902</v>
      </c>
      <c r="D29" s="97">
        <v>18102</v>
      </c>
      <c r="E29" s="97">
        <v>73004</v>
      </c>
      <c r="F29" s="98">
        <f>SUM(F6:F28)</f>
        <v>1</v>
      </c>
    </row>
    <row r="30" spans="1:6">
      <c r="A30" s="63"/>
      <c r="B30" s="65"/>
      <c r="F30" s="82"/>
    </row>
    <row r="35" spans="1:2">
      <c r="A35" t="s">
        <v>54</v>
      </c>
      <c r="B35" s="61"/>
    </row>
    <row r="36" spans="1:2">
      <c r="A36" t="s">
        <v>55</v>
      </c>
    </row>
    <row r="37" spans="1:2">
      <c r="A37" t="s">
        <v>22</v>
      </c>
    </row>
  </sheetData>
  <sortState xmlns:xlrd2="http://schemas.microsoft.com/office/spreadsheetml/2017/richdata2" ref="B6:E2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A14" sqref="A14:G14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2" t="s">
        <v>56</v>
      </c>
      <c r="B1" s="102"/>
      <c r="C1" s="102"/>
      <c r="D1" s="102"/>
      <c r="E1" s="102"/>
      <c r="F1" s="102"/>
      <c r="G1" s="102"/>
      <c r="H1" s="12"/>
      <c r="I1" s="12"/>
    </row>
    <row r="2" spans="1:9" s="5" customFormat="1" ht="15.75">
      <c r="A2" s="102" t="s">
        <v>57</v>
      </c>
      <c r="B2" s="102"/>
      <c r="C2" s="102"/>
      <c r="D2" s="102"/>
      <c r="E2" s="102"/>
      <c r="F2" s="102"/>
      <c r="G2" s="102"/>
      <c r="H2" s="12"/>
      <c r="I2" s="12"/>
    </row>
    <row r="3" spans="1:9" s="5" customFormat="1">
      <c r="A3" s="103" t="str">
        <f>'Summary Load Customers '!A2</f>
        <v>Data as of March 31, 2025</v>
      </c>
      <c r="B3" s="103"/>
      <c r="C3" s="103"/>
      <c r="D3" s="103"/>
      <c r="E3" s="103"/>
      <c r="F3" s="103"/>
      <c r="G3" s="103"/>
      <c r="H3" s="12"/>
      <c r="I3" s="12"/>
    </row>
    <row r="4" spans="1:9" s="5" customFormat="1">
      <c r="A4" s="1"/>
      <c r="B4" s="12"/>
      <c r="C4" s="12"/>
      <c r="D4" s="12"/>
      <c r="E4" s="12"/>
      <c r="F4" s="12"/>
      <c r="G4" s="12"/>
      <c r="H4" s="12"/>
      <c r="I4" s="12"/>
    </row>
    <row r="5" spans="1:9" s="5" customFormat="1" ht="15.75">
      <c r="A5" s="100" t="s">
        <v>58</v>
      </c>
      <c r="B5" s="100"/>
      <c r="C5" s="100"/>
      <c r="D5" s="100"/>
      <c r="E5" s="100"/>
      <c r="F5" s="100"/>
      <c r="G5" s="100"/>
      <c r="H5" s="1"/>
      <c r="I5" s="12"/>
    </row>
    <row r="6" spans="1:9" s="5" customFormat="1" ht="15">
      <c r="A6" s="70"/>
      <c r="B6" s="70"/>
      <c r="C6" s="70"/>
      <c r="D6" s="39"/>
      <c r="E6" s="39"/>
      <c r="F6" s="40"/>
      <c r="G6" s="40"/>
      <c r="H6" s="41"/>
      <c r="I6" s="12"/>
    </row>
    <row r="7" spans="1:9" ht="24" customHeight="1">
      <c r="A7" s="101" t="s">
        <v>59</v>
      </c>
      <c r="B7" s="101"/>
      <c r="C7" s="101"/>
      <c r="D7" s="101"/>
      <c r="E7" s="101"/>
      <c r="F7" s="101"/>
      <c r="G7" s="101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60</v>
      </c>
      <c r="E9" s="35"/>
      <c r="F9" s="16" t="s">
        <v>6</v>
      </c>
      <c r="G9" s="18"/>
    </row>
    <row r="10" spans="1:9" ht="15">
      <c r="A10" s="24" t="s">
        <v>61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"&amp;TEXT(F11,"#,##0")&amp;" of UI's customers, or "&amp;TEXT(G11,"0.0%")&amp;" are participating in the CTCleanEnergyOptions Program."</f>
        <v>As the above table shows, 0 of UI's customers, or 0.0% are participating in the CTCleanEnergyOptions Program.</v>
      </c>
      <c r="G12" s="32"/>
    </row>
    <row r="13" spans="1:9" ht="15">
      <c r="G13" s="32"/>
    </row>
    <row r="14" spans="1:9" ht="15">
      <c r="A14" s="99" t="s">
        <v>62</v>
      </c>
      <c r="B14" s="99"/>
      <c r="C14" s="99"/>
      <c r="D14" s="99"/>
      <c r="E14" s="99"/>
      <c r="F14" s="99"/>
      <c r="G14" s="99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60</v>
      </c>
      <c r="E16" s="35"/>
      <c r="F16" s="16" t="s">
        <v>6</v>
      </c>
      <c r="G16" s="18"/>
    </row>
    <row r="17" spans="1:9" ht="15">
      <c r="A17" s="24" t="s">
        <v>63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427</v>
      </c>
      <c r="C18" s="27">
        <f>IF(B18=0,0,B18/'Summary Load Customers '!$B$18)</f>
        <v>1.3677611959422016E-3</v>
      </c>
      <c r="D18" s="26">
        <f>REC_programs_detail!C26</f>
        <v>49</v>
      </c>
      <c r="E18" s="27">
        <f>IF(D18=0,0,D18/('Summary Load Customers '!$D$18+'Summary Load Customers '!$F$18))</f>
        <v>1.2782386393280117E-3</v>
      </c>
      <c r="F18" s="26">
        <f>B18+D18</f>
        <v>476</v>
      </c>
      <c r="G18" s="27">
        <f>IF(F18=0,0,F18/'Summary Load Customers '!$H$18)</f>
        <v>1.3579708036277221E-3</v>
      </c>
    </row>
    <row r="19" spans="1:9" ht="14.25">
      <c r="A19" s="43" t="str">
        <f>"As the above table shows, "&amp;TEXT(F18,"#,###")&amp;" of UI's customers, or "&amp;TEXT(G18,"0.0%")&amp;" are participating in the REC only program."</f>
        <v>As the above table shows, 476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9" t="s">
        <v>64</v>
      </c>
      <c r="B21" s="99"/>
      <c r="C21" s="99"/>
      <c r="D21" s="99"/>
      <c r="E21" s="99"/>
      <c r="F21" s="99"/>
      <c r="G21" s="99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60</v>
      </c>
      <c r="E23" s="35"/>
      <c r="F23" s="16" t="s">
        <v>6</v>
      </c>
      <c r="G23" s="18"/>
    </row>
    <row r="24" spans="1:9" ht="15">
      <c r="A24" s="24" t="s">
        <v>65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427</v>
      </c>
      <c r="C25" s="27">
        <f>IF(B25=0,0,B25/'Summary Load Customers '!$B$18)</f>
        <v>1.3677611959422016E-3</v>
      </c>
      <c r="D25" s="26">
        <f>D11+D18</f>
        <v>49</v>
      </c>
      <c r="E25" s="27">
        <f>IF(D25=0,0,D25/('Summary Load Customers '!$D$18+'Summary Load Customers '!$F$18))</f>
        <v>1.2782386393280117E-3</v>
      </c>
      <c r="F25" s="26">
        <f>B25+D25</f>
        <v>476</v>
      </c>
      <c r="G25" s="27">
        <f>IF(F25=0,0,F25/'Summary Load Customers '!$H$18)</f>
        <v>1.3579708036277221E-3</v>
      </c>
    </row>
    <row r="26" spans="1:9" ht="15">
      <c r="A26" s="43" t="str">
        <f>"As the above table shows, "&amp;TEXT(F25,"#,##0")&amp;" of UI's customers, or "&amp;TEXT(G25,"0.0%")&amp;" are participating in the combined REC programs."</f>
        <v>As the above table shows, 476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66</v>
      </c>
    </row>
    <row r="29" spans="1:9" ht="13.5">
      <c r="A29" s="42"/>
    </row>
    <row r="30" spans="1:9" ht="13.5">
      <c r="A30" s="42" t="s">
        <v>67</v>
      </c>
    </row>
    <row r="31" spans="1:9">
      <c r="A31" s="43" t="s">
        <v>68</v>
      </c>
    </row>
    <row r="33" spans="1:1">
      <c r="A33" s="43" t="s">
        <v>22</v>
      </c>
    </row>
  </sheetData>
  <mergeCells count="5"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E36" sqref="E36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4" t="s">
        <v>69</v>
      </c>
      <c r="B1" s="104"/>
      <c r="C1" s="104"/>
      <c r="D1" s="104"/>
      <c r="E1" s="46"/>
      <c r="F1" s="46"/>
      <c r="G1" s="83"/>
      <c r="H1" s="83"/>
      <c r="I1" s="83"/>
    </row>
    <row r="2" spans="1:9" s="5" customFormat="1" ht="18" customHeight="1">
      <c r="A2" s="104" t="str">
        <f>'Summary Load Customers '!A2</f>
        <v>Data as of March 31, 2025</v>
      </c>
      <c r="B2" s="104"/>
      <c r="C2" s="104"/>
      <c r="D2" s="104"/>
      <c r="E2" s="11"/>
      <c r="F2" s="11"/>
      <c r="G2" s="12"/>
      <c r="H2" s="12"/>
      <c r="I2" s="12"/>
    </row>
    <row r="3" spans="1:9" s="47" customFormat="1" ht="15" customHeight="1">
      <c r="A3" s="84"/>
      <c r="B3" s="84"/>
      <c r="C3" s="84"/>
      <c r="D3" s="84"/>
      <c r="E3" s="46"/>
      <c r="F3" s="46"/>
      <c r="G3" s="83"/>
      <c r="H3" s="83"/>
      <c r="I3" s="83"/>
    </row>
    <row r="4" spans="1:9" s="47" customFormat="1" ht="22.5">
      <c r="A4" s="49" t="s">
        <v>70</v>
      </c>
      <c r="B4" s="50" t="s">
        <v>27</v>
      </c>
      <c r="C4" s="49" t="s">
        <v>28</v>
      </c>
      <c r="D4" s="49" t="s">
        <v>6</v>
      </c>
      <c r="E4" s="46"/>
      <c r="F4" s="46"/>
      <c r="G4" s="83"/>
      <c r="H4" s="83"/>
      <c r="I4" s="83"/>
    </row>
    <row r="5" spans="1:9" s="47" customFormat="1" ht="15" customHeight="1">
      <c r="A5" s="85" t="s">
        <v>71</v>
      </c>
      <c r="B5" s="86"/>
      <c r="C5" s="71"/>
      <c r="D5" s="72">
        <f>IF(C5=0,0,C5)</f>
        <v>0</v>
      </c>
      <c r="E5" s="46"/>
      <c r="F5" s="46"/>
      <c r="G5" s="83"/>
      <c r="H5" s="83"/>
      <c r="I5" s="83"/>
    </row>
    <row r="6" spans="1:9">
      <c r="A6" s="85" t="s">
        <v>72</v>
      </c>
      <c r="B6" s="71"/>
      <c r="C6" s="71"/>
      <c r="D6" s="72">
        <f>SUM(B6:C6)</f>
        <v>0</v>
      </c>
      <c r="E6" s="84"/>
      <c r="F6" s="84"/>
      <c r="G6" s="84"/>
      <c r="H6" s="84"/>
      <c r="I6" s="84"/>
    </row>
    <row r="7" spans="1:9" s="52" customFormat="1">
      <c r="A7" s="85" t="s">
        <v>73</v>
      </c>
      <c r="B7" s="71"/>
      <c r="C7" s="71"/>
      <c r="D7" s="72">
        <f>SUM(B7:C7)</f>
        <v>0</v>
      </c>
      <c r="E7" s="87"/>
      <c r="F7" s="87"/>
      <c r="G7" s="51"/>
      <c r="H7" s="88"/>
      <c r="I7" s="88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4"/>
      <c r="F8" s="84"/>
      <c r="G8" s="53"/>
      <c r="H8" s="84"/>
      <c r="I8" s="84"/>
    </row>
    <row r="9" spans="1:9">
      <c r="A9" s="84"/>
      <c r="B9" s="89"/>
      <c r="C9" s="89"/>
      <c r="D9" s="89"/>
      <c r="E9" s="54"/>
      <c r="F9" s="54"/>
      <c r="G9" s="53"/>
      <c r="H9" s="84"/>
      <c r="I9" s="84"/>
    </row>
    <row r="10" spans="1:9" ht="22.5">
      <c r="A10" s="66" t="s">
        <v>74</v>
      </c>
      <c r="B10" s="49" t="s">
        <v>27</v>
      </c>
      <c r="C10" s="49" t="str">
        <f>C4</f>
        <v>Business</v>
      </c>
      <c r="D10" s="49" t="s">
        <v>6</v>
      </c>
      <c r="E10" s="90"/>
      <c r="F10" s="91"/>
      <c r="G10" s="53"/>
      <c r="H10" s="84"/>
      <c r="I10" s="84"/>
    </row>
    <row r="11" spans="1:9">
      <c r="A11" s="85" t="s">
        <v>71</v>
      </c>
      <c r="B11" s="86"/>
      <c r="C11" s="71"/>
      <c r="D11" s="72">
        <f>IF(C11=0,0,C11)</f>
        <v>0</v>
      </c>
      <c r="E11" s="90"/>
      <c r="F11" s="91"/>
      <c r="G11" s="53"/>
      <c r="H11" s="84"/>
      <c r="I11" s="84"/>
    </row>
    <row r="12" spans="1:9">
      <c r="A12" s="85" t="s">
        <v>72</v>
      </c>
      <c r="B12" s="71">
        <v>0</v>
      </c>
      <c r="C12" s="71">
        <v>0</v>
      </c>
      <c r="D12" s="72">
        <f>SUM(B12:C12)</f>
        <v>0</v>
      </c>
      <c r="E12" s="90"/>
      <c r="F12" s="91"/>
      <c r="G12" s="57"/>
      <c r="H12" s="84"/>
      <c r="I12" s="84"/>
    </row>
    <row r="13" spans="1:9">
      <c r="A13" s="85" t="s">
        <v>73</v>
      </c>
      <c r="B13" s="71">
        <v>0</v>
      </c>
      <c r="C13" s="71">
        <v>0</v>
      </c>
      <c r="D13" s="72">
        <f>SUM(B13:C13)</f>
        <v>0</v>
      </c>
      <c r="E13" s="58"/>
      <c r="F13" s="59"/>
      <c r="G13" s="57"/>
      <c r="H13" s="84"/>
      <c r="I13" s="84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4"/>
      <c r="F14" s="84"/>
      <c r="G14" s="57"/>
      <c r="H14" s="84"/>
      <c r="I14" s="84"/>
    </row>
    <row r="15" spans="1:9">
      <c r="A15" s="84"/>
      <c r="B15" s="84"/>
      <c r="C15" s="84"/>
      <c r="D15" s="92"/>
      <c r="E15" s="54"/>
      <c r="F15" s="54"/>
      <c r="G15" s="53"/>
      <c r="H15" s="84"/>
      <c r="I15" s="84"/>
    </row>
    <row r="16" spans="1:9" ht="22.5">
      <c r="A16" s="49" t="s">
        <v>75</v>
      </c>
      <c r="B16" s="49" t="s">
        <v>27</v>
      </c>
      <c r="C16" s="49" t="str">
        <f>C4</f>
        <v>Business</v>
      </c>
      <c r="D16" s="49" t="s">
        <v>6</v>
      </c>
      <c r="E16" s="90"/>
      <c r="F16" s="91"/>
      <c r="G16" s="53"/>
      <c r="H16" s="84"/>
      <c r="I16" s="84"/>
    </row>
    <row r="17" spans="1:8">
      <c r="A17" s="85" t="s">
        <v>71</v>
      </c>
      <c r="B17" s="86"/>
      <c r="C17" s="93">
        <f t="shared" ref="C17:D18" si="0">IF(C5+C11=0,0,C5+C11)</f>
        <v>0</v>
      </c>
      <c r="D17" s="72"/>
      <c r="E17" s="90"/>
      <c r="F17" s="91"/>
      <c r="G17" s="53"/>
      <c r="H17" s="84"/>
    </row>
    <row r="18" spans="1:8">
      <c r="A18" s="85" t="s">
        <v>72</v>
      </c>
      <c r="B18" s="93">
        <f>IF(B6+B12=0,0,B6+B12)</f>
        <v>0</v>
      </c>
      <c r="C18" s="93">
        <f>IF(C6+C12=0,0,C6+C12)</f>
        <v>0</v>
      </c>
      <c r="D18" s="72">
        <f t="shared" si="0"/>
        <v>0</v>
      </c>
      <c r="E18" s="90"/>
      <c r="F18" s="91"/>
      <c r="G18" s="57"/>
      <c r="H18" s="84"/>
    </row>
    <row r="19" spans="1:8">
      <c r="A19" s="85" t="s">
        <v>73</v>
      </c>
      <c r="B19" s="93">
        <f>IF(B7+B13=0,0,B7+B13)</f>
        <v>0</v>
      </c>
      <c r="C19" s="93">
        <f>IF(C7+C13=0,0,C7+C13)</f>
        <v>0</v>
      </c>
      <c r="D19" s="72">
        <f>IF(D7+D13=0,0,D7+D13)</f>
        <v>0</v>
      </c>
      <c r="E19" s="58"/>
      <c r="F19" s="59"/>
      <c r="G19" s="57"/>
      <c r="H19" s="84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4"/>
    </row>
    <row r="21" spans="1:8">
      <c r="A21" s="84"/>
      <c r="B21" s="84"/>
      <c r="C21" s="84"/>
      <c r="D21" s="84"/>
      <c r="E21" s="53"/>
      <c r="F21" s="57"/>
      <c r="G21" s="57"/>
      <c r="H21" s="84"/>
    </row>
    <row r="22" spans="1:8" ht="22.5">
      <c r="A22" s="66" t="s">
        <v>76</v>
      </c>
      <c r="B22" s="49" t="s">
        <v>27</v>
      </c>
      <c r="C22" s="49" t="s">
        <v>28</v>
      </c>
      <c r="D22" s="49" t="s">
        <v>6</v>
      </c>
      <c r="E22" s="84"/>
      <c r="F22" s="57"/>
      <c r="G22" s="57"/>
      <c r="H22" s="84"/>
    </row>
    <row r="23" spans="1:8">
      <c r="A23" s="85" t="s">
        <v>71</v>
      </c>
      <c r="B23" s="86"/>
      <c r="C23" s="93">
        <f>IF(C11+C17=0,0,C11+C17)</f>
        <v>0</v>
      </c>
      <c r="D23" s="72">
        <f>IF(C23=0,0,C23)</f>
        <v>0</v>
      </c>
      <c r="E23" s="84"/>
      <c r="F23" s="57"/>
      <c r="G23" s="57"/>
      <c r="H23" s="84"/>
    </row>
    <row r="24" spans="1:8">
      <c r="A24" s="85" t="s">
        <v>72</v>
      </c>
      <c r="B24" s="71">
        <v>133</v>
      </c>
      <c r="C24" s="71">
        <v>11</v>
      </c>
      <c r="D24" s="72">
        <f>SUM(B24:C24)</f>
        <v>144</v>
      </c>
      <c r="E24" s="84"/>
      <c r="F24" s="57"/>
      <c r="G24" s="57"/>
      <c r="H24" s="84"/>
    </row>
    <row r="25" spans="1:8">
      <c r="A25" s="85" t="s">
        <v>73</v>
      </c>
      <c r="B25" s="71">
        <v>296</v>
      </c>
      <c r="C25" s="71">
        <v>38</v>
      </c>
      <c r="D25" s="72">
        <f>SUM(B25:C25)</f>
        <v>334</v>
      </c>
      <c r="E25" s="84"/>
      <c r="F25" s="84"/>
      <c r="G25" s="84"/>
      <c r="H25" s="84"/>
    </row>
    <row r="26" spans="1:8">
      <c r="A26" s="55" t="str">
        <f>A20</f>
        <v>Total</v>
      </c>
      <c r="B26" s="73">
        <v>427</v>
      </c>
      <c r="C26" s="56">
        <f>IF(SUM(C23:C25)=0,0,SUM(C23:C25))</f>
        <v>49</v>
      </c>
      <c r="D26" s="56">
        <f>IF(SUM(D23:D25)=0,0,SUM(D23:D25))</f>
        <v>478</v>
      </c>
      <c r="E26" s="84"/>
      <c r="F26" s="84"/>
      <c r="G26" s="84"/>
      <c r="H26" s="84"/>
    </row>
    <row r="28" spans="1:8">
      <c r="A28" s="49" t="s">
        <v>77</v>
      </c>
      <c r="B28" s="49" t="s">
        <v>27</v>
      </c>
      <c r="C28" s="49" t="str">
        <f>C16</f>
        <v>Business</v>
      </c>
      <c r="D28" s="49" t="s">
        <v>6</v>
      </c>
      <c r="E28" s="84"/>
      <c r="F28" s="84"/>
      <c r="G28" s="84"/>
      <c r="H28" s="84"/>
    </row>
    <row r="29" spans="1:8">
      <c r="A29" s="85" t="s">
        <v>71</v>
      </c>
      <c r="B29" s="86">
        <f>B17+B23</f>
        <v>0</v>
      </c>
      <c r="C29" s="93">
        <f t="shared" ref="C29:D31" si="1">C17+C23</f>
        <v>0</v>
      </c>
      <c r="D29" s="72">
        <f t="shared" si="1"/>
        <v>0</v>
      </c>
      <c r="E29" s="84"/>
      <c r="F29" s="84"/>
      <c r="G29" s="84"/>
      <c r="H29" s="84"/>
    </row>
    <row r="30" spans="1:8">
      <c r="A30" s="85" t="s">
        <v>72</v>
      </c>
      <c r="B30" s="93">
        <f>B18+B24</f>
        <v>133</v>
      </c>
      <c r="C30" s="93">
        <f t="shared" si="1"/>
        <v>11</v>
      </c>
      <c r="D30" s="72">
        <f t="shared" si="1"/>
        <v>144</v>
      </c>
      <c r="E30" s="84"/>
      <c r="F30" s="84"/>
      <c r="G30" s="84"/>
      <c r="H30" s="84"/>
    </row>
    <row r="31" spans="1:8">
      <c r="A31" s="85" t="s">
        <v>73</v>
      </c>
      <c r="B31" s="93">
        <f>B19+B25</f>
        <v>296</v>
      </c>
      <c r="C31" s="93">
        <f t="shared" si="1"/>
        <v>38</v>
      </c>
      <c r="D31" s="72">
        <f t="shared" si="1"/>
        <v>334</v>
      </c>
      <c r="E31" s="84"/>
      <c r="F31" s="84"/>
      <c r="G31" s="84"/>
      <c r="H31" s="84"/>
    </row>
    <row r="32" spans="1:8">
      <c r="A32" s="55" t="str">
        <f>A26</f>
        <v>Total</v>
      </c>
      <c r="B32" s="56">
        <v>427</v>
      </c>
      <c r="C32" s="56">
        <f>IF(SUM(C29:C31)=0,0,SUM(C29:C31))</f>
        <v>49</v>
      </c>
      <c r="D32" s="56">
        <f>SUM(D29:D31)</f>
        <v>478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84" t="str">
        <f>"In summary, "&amp;TEXT($D$20,"#,000")&amp; " of UI's customers are participating in the CTCleanEnergyOptions Program"</f>
        <v>In summary, 000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84" t="str">
        <f>"In summary, "&amp;TEXT($D$26,"000")&amp; " of UI's customers are participating in RECs only with Sterling Planet"</f>
        <v>In summary, 478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84" t="str">
        <f>"In summary, "&amp;TEXT($D$32,"#,000")&amp; " of UI's customers are participating in all REC programs"</f>
        <v>In summary, 478 of UI's customers are participating in all REC programs</v>
      </c>
      <c r="B36" s="84"/>
      <c r="C36" s="84"/>
      <c r="D36" s="84"/>
      <c r="E36" s="84"/>
      <c r="F36" s="84"/>
      <c r="G36" s="84"/>
    </row>
    <row r="37" spans="1:7">
      <c r="A37" s="84"/>
      <c r="B37" s="84"/>
      <c r="C37" s="84"/>
      <c r="D37" s="84"/>
      <c r="E37" s="84"/>
      <c r="F37" s="84"/>
      <c r="G37" s="84"/>
    </row>
    <row r="38" spans="1:7">
      <c r="A38" s="84" t="s">
        <v>78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D6E1DDE4-AEA8-48A5-875B-FF6C4D3F3DE1}"/>
</file>

<file path=customXml/itemProps2.xml><?xml version="1.0" encoding="utf-8"?>
<ds:datastoreItem xmlns:ds="http://schemas.openxmlformats.org/officeDocument/2006/customXml" ds:itemID="{46CB533E-3F2E-4B02-A903-E4EF39A0E21F}"/>
</file>

<file path=customXml/itemProps3.xml><?xml version="1.0" encoding="utf-8"?>
<ds:datastoreItem xmlns:ds="http://schemas.openxmlformats.org/officeDocument/2006/customXml" ds:itemID="{C0FD2D0F-D661-492B-92FB-4A59CF007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2025-05-27T19:12:38Z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