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berdrolaus.sharepoint.com/sites/LoadSettlementandSupplierRelations/Documentos compartidos/Regulatory/06-10-22_Switch_reports_and_letters/Supplier Counts/2025/2025-04/"/>
    </mc:Choice>
  </mc:AlternateContent>
  <xr:revisionPtr revIDLastSave="0" documentId="8_{D7BAA609-AE88-4BE5-B19A-9E9E0A4E54A5}" xr6:coauthVersionLast="47" xr6:coauthVersionMax="47" xr10:uidLastSave="{00000000-0000-0000-0000-000000000000}"/>
  <bookViews>
    <workbookView xWindow="810" yWindow="-120" windowWidth="28110" windowHeight="16440" tabRatio="838" xr2:uid="{00000000-000D-0000-FFFF-FFFF00000000}"/>
  </bookViews>
  <sheets>
    <sheet name="Summary Load Customers " sheetId="7" r:id="rId1"/>
    <sheet name="Suppliers" sheetId="6" r:id="rId2"/>
    <sheet name="Summary REC Customers" sheetId="8" r:id="rId3"/>
    <sheet name="REC_programs_detail" sheetId="5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6" i="8" l="1"/>
  <c r="A19" i="8"/>
  <c r="A12" i="8"/>
  <c r="F6" i="6" l="1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C26" i="5" l="1"/>
  <c r="B26" i="5"/>
  <c r="D25" i="5"/>
  <c r="D24" i="5"/>
  <c r="D26" i="5" l="1"/>
  <c r="D11" i="8"/>
  <c r="B11" i="8"/>
  <c r="B18" i="5" l="1"/>
  <c r="B19" i="5"/>
  <c r="C19" i="5"/>
  <c r="C31" i="5" l="1"/>
  <c r="B29" i="5"/>
  <c r="C8" i="5"/>
  <c r="A2" i="6"/>
  <c r="B30" i="5"/>
  <c r="C18" i="5"/>
  <c r="C30" i="5" s="1"/>
  <c r="B31" i="5"/>
  <c r="A2" i="5"/>
  <c r="A3" i="8"/>
  <c r="B18" i="8"/>
  <c r="F24" i="8"/>
  <c r="F17" i="8"/>
  <c r="F10" i="8"/>
  <c r="D5" i="5"/>
  <c r="D11" i="5"/>
  <c r="C17" i="5"/>
  <c r="C23" i="5" s="1"/>
  <c r="D6" i="5"/>
  <c r="D12" i="5"/>
  <c r="D7" i="5"/>
  <c r="D13" i="5"/>
  <c r="D24" i="8"/>
  <c r="D17" i="8"/>
  <c r="D10" i="8"/>
  <c r="A20" i="5"/>
  <c r="A26" i="5" s="1"/>
  <c r="A32" i="5" s="1"/>
  <c r="C16" i="5"/>
  <c r="C28" i="5" s="1"/>
  <c r="C14" i="5"/>
  <c r="B8" i="5"/>
  <c r="B14" i="5"/>
  <c r="A14" i="5"/>
  <c r="C10" i="5"/>
  <c r="B20" i="5"/>
  <c r="D19" i="5" l="1"/>
  <c r="D31" i="5" s="1"/>
  <c r="D14" i="5"/>
  <c r="C20" i="5"/>
  <c r="C29" i="5"/>
  <c r="C32" i="5" s="1"/>
  <c r="D23" i="5"/>
  <c r="D29" i="5" s="1"/>
  <c r="D18" i="8"/>
  <c r="E18" i="8" s="1"/>
  <c r="D18" i="5"/>
  <c r="D30" i="5" s="1"/>
  <c r="D8" i="5"/>
  <c r="B32" i="5"/>
  <c r="C11" i="8" s="1"/>
  <c r="C18" i="8"/>
  <c r="B25" i="8" l="1"/>
  <c r="C25" i="8" s="1"/>
  <c r="F11" i="8"/>
  <c r="G11" i="8" s="1"/>
  <c r="D25" i="8"/>
  <c r="E25" i="8" s="1"/>
  <c r="E11" i="8"/>
  <c r="D20" i="5"/>
  <c r="A34" i="5" s="1"/>
  <c r="A35" i="5"/>
  <c r="D32" i="5"/>
  <c r="A36" i="5" s="1"/>
  <c r="F18" i="8"/>
  <c r="G18" i="8" s="1"/>
  <c r="F25" i="8" l="1"/>
  <c r="G25" i="8" s="1"/>
  <c r="F29" i="6" l="1"/>
</calcChain>
</file>

<file path=xl/sharedStrings.xml><?xml version="1.0" encoding="utf-8"?>
<sst xmlns="http://schemas.openxmlformats.org/spreadsheetml/2006/main" count="146" uniqueCount="78">
  <si>
    <t>Electric Supplier MWh Load and Customer Count</t>
  </si>
  <si>
    <t>Data as of April 30, 2025</t>
  </si>
  <si>
    <r>
      <t xml:space="preserve">Customer Load - Suppliers and UI (MWh) </t>
    </r>
    <r>
      <rPr>
        <b/>
        <vertAlign val="superscript"/>
        <sz val="8"/>
        <rFont val="Arial"/>
        <family val="2"/>
      </rPr>
      <t>1</t>
    </r>
  </si>
  <si>
    <t>Residential - SS</t>
  </si>
  <si>
    <t>Business - SS</t>
  </si>
  <si>
    <t>Business - LRS</t>
  </si>
  <si>
    <t>Total UI Territory</t>
  </si>
  <si>
    <t>MWh</t>
  </si>
  <si>
    <t>% of Class</t>
  </si>
  <si>
    <t>% of Total</t>
  </si>
  <si>
    <t>Suppliers</t>
  </si>
  <si>
    <t>UI</t>
  </si>
  <si>
    <t>Total</t>
  </si>
  <si>
    <t>As the above table shows, 187,926 MWh, or 55.6% of UI's total load is served by electric suppliers</t>
  </si>
  <si>
    <t>while 150,027 MHh, or 44.4% of the load is provided under Standard Service or Last Resort service through UI.</t>
  </si>
  <si>
    <r>
      <t xml:space="preserve">Customer Count - Suppliers and UI </t>
    </r>
    <r>
      <rPr>
        <b/>
        <vertAlign val="superscript"/>
        <sz val="8"/>
        <rFont val="Arial"/>
        <family val="2"/>
      </rPr>
      <t>2</t>
    </r>
  </si>
  <si>
    <t>Customers</t>
  </si>
  <si>
    <t>As the above table shows, 73,689 of UI's total customers, or 21.0% are served by electric suppliers</t>
  </si>
  <si>
    <t>while 276,837 or 79.0% of the customers continue to receive Standard Service or Last Resort service through UI.</t>
  </si>
  <si>
    <r>
      <t>1</t>
    </r>
    <r>
      <rPr>
        <sz val="9"/>
        <rFont val="Arial"/>
        <family val="2"/>
      </rPr>
      <t xml:space="preserve"> Load is cumulative for the calendar month (1 MWh = 1,000 kWh)</t>
    </r>
  </si>
  <si>
    <r>
      <t>2</t>
    </r>
    <r>
      <rPr>
        <sz val="9"/>
        <rFont val="Arial"/>
        <family val="2"/>
      </rPr>
      <t xml:space="preserve"> Customer counts are as of the date shown and do not reflect pending enrollments.</t>
    </r>
  </si>
  <si>
    <r>
      <t>3</t>
    </r>
    <r>
      <rPr>
        <sz val="9"/>
        <rFont val="Arial"/>
        <family val="2"/>
      </rPr>
      <t xml:space="preserve"> The CTCleanOptions Program is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an electric supply option.  Instead, participating customers support clean energy through a surcharge on their bill.</t>
    </r>
  </si>
  <si>
    <t>SS = Standard Service;  LRS = Last Resort Service</t>
  </si>
  <si>
    <t>Customers with monthly demands of 500kW or more are required to take service under LRS GSC rates.</t>
  </si>
  <si>
    <t>Electric Suppliers - Customer Count Data</t>
  </si>
  <si>
    <t>Customer Counts by Class</t>
  </si>
  <si>
    <t>Electric Supplier</t>
  </si>
  <si>
    <t>Residential</t>
  </si>
  <si>
    <t>Business</t>
  </si>
  <si>
    <t>% of Supplier Customers</t>
  </si>
  <si>
    <t>Constellation NewEnergy - C&amp;I</t>
  </si>
  <si>
    <t>Champion Energy Services</t>
  </si>
  <si>
    <t>Constellation NewEnergy - MM</t>
  </si>
  <si>
    <t>Catalyst Power &amp; Gas, LLC</t>
  </si>
  <si>
    <t>Town Square Energy, LLC</t>
  </si>
  <si>
    <t>Direct Energy Services</t>
  </si>
  <si>
    <t>EDF Energy Services, LLC</t>
  </si>
  <si>
    <t>Eligo Energy CT, LLC</t>
  </si>
  <si>
    <t>Energy Plus Holdings LLC</t>
  </si>
  <si>
    <t>First Point Power, LLC</t>
  </si>
  <si>
    <t>NextEra Energy Services Connecticut, LLC</t>
  </si>
  <si>
    <t>Grid Power Direct, LLC</t>
  </si>
  <si>
    <t>Major Energy Electric Services, LLC</t>
  </si>
  <si>
    <t>MP2 Energy NE LLC</t>
  </si>
  <si>
    <t>North American Power and Gas</t>
  </si>
  <si>
    <t>NRG Retail Solutions</t>
  </si>
  <si>
    <t>Calpine Energy Solutions, LLC</t>
  </si>
  <si>
    <t>Smartest Energy US LLC</t>
  </si>
  <si>
    <t>Direct Energy Business</t>
  </si>
  <si>
    <t>ENGIE Resources Inc.</t>
  </si>
  <si>
    <t>Texas Retail Energy</t>
  </si>
  <si>
    <t>Think Energy</t>
  </si>
  <si>
    <t>XOOM Energy Connecticut, LLC</t>
  </si>
  <si>
    <t>Grand Total</t>
  </si>
  <si>
    <t>*The customer counts are as of month end and do not reflect pending enrollments.</t>
  </si>
  <si>
    <t>*The MWh load is cumulative for the calendar month (1 MWh = 1,000 kWh)</t>
  </si>
  <si>
    <t>Summary Data for Renewable Energy Certificate ("REC") Sales</t>
  </si>
  <si>
    <t>REC Supplier Customer Count</t>
  </si>
  <si>
    <t>Participation in CT REC programs</t>
  </si>
  <si>
    <r>
      <t>Customer Count</t>
    </r>
    <r>
      <rPr>
        <b/>
        <vertAlign val="superscript"/>
        <sz val="11"/>
        <rFont val="Arial"/>
        <family val="2"/>
      </rPr>
      <t>2</t>
    </r>
    <r>
      <rPr>
        <b/>
        <sz val="11"/>
        <rFont val="Arial"/>
        <family val="2"/>
      </rPr>
      <t xml:space="preserve"> - CTCleanEnergyOptions Program</t>
    </r>
    <r>
      <rPr>
        <b/>
        <vertAlign val="superscript"/>
        <sz val="11"/>
        <rFont val="Arial"/>
        <family val="2"/>
      </rPr>
      <t>3</t>
    </r>
  </si>
  <si>
    <t xml:space="preserve">Business </t>
  </si>
  <si>
    <t>Total CCEO</t>
  </si>
  <si>
    <t>Customer Count - REC only programs</t>
  </si>
  <si>
    <t>Total REC only</t>
  </si>
  <si>
    <t>Customer Count - Combined, CTCleanOptions Program and REC only programs</t>
  </si>
  <si>
    <t>Total all RECs</t>
  </si>
  <si>
    <r>
      <t>3</t>
    </r>
    <r>
      <rPr>
        <sz val="9"/>
        <rFont val="Arial"/>
        <family val="2"/>
      </rPr>
      <t xml:space="preserve"> The CTCleanEnergyOptions Program ("CCEO") and the RECs only option are </t>
    </r>
    <r>
      <rPr>
        <u/>
        <sz val="9"/>
        <rFont val="Arial"/>
        <family val="2"/>
      </rPr>
      <t>not</t>
    </r>
    <r>
      <rPr>
        <sz val="9"/>
        <rFont val="Arial"/>
        <family val="2"/>
      </rPr>
      <t xml:space="preserve"> electric supply options.  Instead, participating </t>
    </r>
  </si>
  <si>
    <t xml:space="preserve">   customers support clean energy through a surcharge on their bill.</t>
  </si>
  <si>
    <t>Renewable Energy Certificate - Number of Participating Customers*</t>
  </si>
  <si>
    <t>Community Energy - CTCleanEnergyOptions Program</t>
  </si>
  <si>
    <t>25% Option</t>
  </si>
  <si>
    <t>50% Option</t>
  </si>
  <si>
    <t>100 % Option</t>
  </si>
  <si>
    <t>3Degrees  - CTCleanEnergyOptions Program</t>
  </si>
  <si>
    <t>Total -           CTCleanEnergyOptions Program</t>
  </si>
  <si>
    <t>Sterling Planet - Renewable Energy Certificates</t>
  </si>
  <si>
    <t>Total - All REC options</t>
  </si>
  <si>
    <t>* The customer counts are as of month end and do not reflect pending enrollments.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</si>
</sst>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%"/>
    <numFmt numFmtId="166" formatCode="[$-409]mmmm\ d\,\ yyyy;@"/>
  </numFmts>
  <fonts count="18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vertAlign val="superscript"/>
      <sz val="8"/>
      <name val="Arial"/>
      <family val="2"/>
    </font>
    <font>
      <vertAlign val="superscript"/>
      <sz val="9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u/>
      <sz val="8"/>
      <name val="Arial"/>
      <family val="2"/>
    </font>
    <font>
      <b/>
      <vertAlign val="superscript"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4" fillId="0" borderId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5">
    <xf numFmtId="0" fontId="0" fillId="0" borderId="0" xfId="0"/>
    <xf numFmtId="0" fontId="0" fillId="2" borderId="0" xfId="0" applyFill="1"/>
    <xf numFmtId="0" fontId="8" fillId="0" borderId="1" xfId="0" applyFont="1" applyBorder="1" applyAlignment="1">
      <alignment horizontal="centerContinuous" vertical="center"/>
    </xf>
    <xf numFmtId="0" fontId="8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Continuous" vertical="center"/>
    </xf>
    <xf numFmtId="0" fontId="0" fillId="2" borderId="0" xfId="0" applyFill="1" applyAlignment="1">
      <alignment vertical="center"/>
    </xf>
    <xf numFmtId="0" fontId="8" fillId="0" borderId="0" xfId="0" applyFont="1" applyAlignment="1">
      <alignment horizontal="centerContinuous" vertical="center"/>
    </xf>
    <xf numFmtId="165" fontId="8" fillId="0" borderId="0" xfId="0" applyNumberFormat="1" applyFont="1" applyAlignment="1">
      <alignment horizontal="center"/>
    </xf>
    <xf numFmtId="0" fontId="8" fillId="0" borderId="3" xfId="0" applyFont="1" applyBorder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8" fillId="0" borderId="4" xfId="0" applyFont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Continuous" vertical="center"/>
    </xf>
    <xf numFmtId="0" fontId="3" fillId="2" borderId="0" xfId="0" applyFont="1" applyFill="1" applyAlignment="1">
      <alignment horizontal="centerContinuous" vertical="center" wrapText="1"/>
    </xf>
    <xf numFmtId="0" fontId="4" fillId="2" borderId="0" xfId="0" applyFont="1" applyFill="1" applyAlignment="1">
      <alignment horizontal="centerContinuous" vertical="center"/>
    </xf>
    <xf numFmtId="0" fontId="5" fillId="2" borderId="0" xfId="0" applyFont="1" applyFill="1" applyAlignment="1">
      <alignment horizontal="centerContinuous" vertical="center" wrapText="1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0" fillId="2" borderId="6" xfId="0" applyFill="1" applyBorder="1" applyAlignment="1">
      <alignment horizontal="centerContinuous" vertical="center"/>
    </xf>
    <xf numFmtId="9" fontId="3" fillId="2" borderId="6" xfId="0" applyNumberFormat="1" applyFont="1" applyFill="1" applyBorder="1" applyAlignment="1">
      <alignment horizontal="centerContinuous" vertical="center"/>
    </xf>
    <xf numFmtId="0" fontId="0" fillId="2" borderId="0" xfId="0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4" fillId="2" borderId="0" xfId="0" applyFont="1" applyFill="1"/>
    <xf numFmtId="165" fontId="4" fillId="2" borderId="8" xfId="2" applyNumberFormat="1" applyFont="1" applyFill="1" applyBorder="1" applyAlignment="1" applyProtection="1">
      <alignment horizontal="center"/>
    </xf>
    <xf numFmtId="3" fontId="4" fillId="2" borderId="9" xfId="0" applyNumberFormat="1" applyFont="1" applyFill="1" applyBorder="1" applyAlignment="1">
      <alignment horizontal="center"/>
    </xf>
    <xf numFmtId="165" fontId="4" fillId="2" borderId="10" xfId="2" applyNumberFormat="1" applyFont="1" applyFill="1" applyBorder="1" applyAlignment="1" applyProtection="1">
      <alignment horizontal="center"/>
    </xf>
    <xf numFmtId="0" fontId="4" fillId="2" borderId="10" xfId="0" applyFont="1" applyFill="1" applyBorder="1"/>
    <xf numFmtId="3" fontId="3" fillId="2" borderId="0" xfId="0" applyNumberFormat="1" applyFont="1" applyFill="1" applyAlignment="1">
      <alignment horizontal="center"/>
    </xf>
    <xf numFmtId="165" fontId="4" fillId="2" borderId="0" xfId="2" applyNumberFormat="1" applyFont="1" applyFill="1" applyBorder="1" applyAlignment="1" applyProtection="1">
      <alignment horizontal="center"/>
    </xf>
    <xf numFmtId="3" fontId="4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165" fontId="3" fillId="2" borderId="0" xfId="0" applyNumberFormat="1" applyFont="1" applyFill="1" applyAlignment="1">
      <alignment horizontal="centerContinuous" vertical="center"/>
    </xf>
    <xf numFmtId="0" fontId="3" fillId="2" borderId="6" xfId="0" applyFont="1" applyFill="1" applyBorder="1" applyAlignment="1">
      <alignment horizontal="centerContinuous"/>
    </xf>
    <xf numFmtId="0" fontId="0" fillId="2" borderId="6" xfId="0" applyFill="1" applyBorder="1" applyAlignment="1">
      <alignment horizontal="centerContinuous"/>
    </xf>
    <xf numFmtId="10" fontId="4" fillId="2" borderId="10" xfId="2" applyNumberFormat="1" applyFont="1" applyFill="1" applyBorder="1" applyAlignment="1" applyProtection="1">
      <alignment horizontal="center"/>
    </xf>
    <xf numFmtId="3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right"/>
    </xf>
    <xf numFmtId="165" fontId="3" fillId="2" borderId="0" xfId="0" applyNumberFormat="1" applyFon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Continuous"/>
    </xf>
    <xf numFmtId="0" fontId="12" fillId="2" borderId="0" xfId="0" applyFont="1" applyFill="1"/>
    <xf numFmtId="0" fontId="7" fillId="2" borderId="0" xfId="0" applyFont="1" applyFill="1"/>
    <xf numFmtId="3" fontId="4" fillId="0" borderId="7" xfId="0" applyNumberFormat="1" applyFont="1" applyBorder="1" applyAlignment="1" applyProtection="1">
      <alignment horizontal="center"/>
      <protection locked="0"/>
    </xf>
    <xf numFmtId="3" fontId="6" fillId="0" borderId="7" xfId="0" applyNumberFormat="1" applyFont="1" applyBorder="1" applyAlignment="1" applyProtection="1">
      <alignment horizontal="center"/>
      <protection locked="0"/>
    </xf>
    <xf numFmtId="0" fontId="10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/>
    <xf numFmtId="0" fontId="10" fillId="2" borderId="2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Continuous" vertical="center"/>
    </xf>
    <xf numFmtId="0" fontId="10" fillId="2" borderId="0" xfId="0" applyFont="1" applyFill="1" applyAlignment="1">
      <alignment horizontal="center" wrapText="1"/>
    </xf>
    <xf numFmtId="0" fontId="15" fillId="2" borderId="0" xfId="0" applyFont="1" applyFill="1" applyAlignment="1">
      <alignment wrapText="1"/>
    </xf>
    <xf numFmtId="9" fontId="10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/>
    </xf>
    <xf numFmtId="3" fontId="10" fillId="2" borderId="2" xfId="0" applyNumberFormat="1" applyFont="1" applyFill="1" applyBorder="1" applyAlignment="1">
      <alignment horizontal="center"/>
    </xf>
    <xf numFmtId="165" fontId="10" fillId="2" borderId="0" xfId="0" applyNumberFormat="1" applyFont="1" applyFill="1" applyAlignment="1">
      <alignment horizontal="center"/>
    </xf>
    <xf numFmtId="3" fontId="10" fillId="2" borderId="0" xfId="0" applyNumberFormat="1" applyFont="1" applyFill="1" applyAlignment="1">
      <alignment horizontal="right"/>
    </xf>
    <xf numFmtId="165" fontId="10" fillId="2" borderId="0" xfId="0" applyNumberFormat="1" applyFont="1" applyFill="1" applyAlignment="1">
      <alignment horizontal="right"/>
    </xf>
    <xf numFmtId="0" fontId="8" fillId="2" borderId="0" xfId="0" applyFont="1" applyFill="1"/>
    <xf numFmtId="14" fontId="9" fillId="0" borderId="0" xfId="0" applyNumberFormat="1" applyFont="1"/>
    <xf numFmtId="3" fontId="1" fillId="0" borderId="2" xfId="3" applyNumberFormat="1" applyBorder="1" applyAlignment="1">
      <alignment horizontal="center"/>
    </xf>
    <xf numFmtId="3" fontId="1" fillId="0" borderId="0" xfId="3" applyNumberFormat="1" applyAlignment="1">
      <alignment horizontal="center"/>
    </xf>
    <xf numFmtId="166" fontId="8" fillId="2" borderId="0" xfId="0" applyNumberFormat="1" applyFont="1" applyFill="1" applyAlignment="1">
      <alignment horizontal="centerContinuous" vertical="center"/>
    </xf>
    <xf numFmtId="3" fontId="0" fillId="0" borderId="0" xfId="0" applyNumberFormat="1" applyAlignment="1">
      <alignment vertical="top"/>
    </xf>
    <xf numFmtId="0" fontId="10" fillId="3" borderId="2" xfId="0" applyFont="1" applyFill="1" applyBorder="1" applyAlignment="1">
      <alignment horizontal="center" vertical="center" wrapText="1"/>
    </xf>
    <xf numFmtId="165" fontId="4" fillId="0" borderId="8" xfId="2" applyNumberFormat="1" applyFont="1" applyFill="1" applyBorder="1" applyAlignment="1" applyProtection="1">
      <alignment horizontal="center"/>
    </xf>
    <xf numFmtId="3" fontId="4" fillId="0" borderId="7" xfId="0" applyNumberFormat="1" applyFont="1" applyBorder="1" applyAlignment="1">
      <alignment horizontal="center"/>
    </xf>
    <xf numFmtId="3" fontId="6" fillId="0" borderId="7" xfId="0" applyNumberFormat="1" applyFont="1" applyBorder="1" applyAlignment="1">
      <alignment horizontal="center"/>
    </xf>
    <xf numFmtId="0" fontId="3" fillId="2" borderId="0" xfId="0" applyFont="1" applyFill="1" applyAlignment="1">
      <alignment horizontal="centerContinuous" vertical="center"/>
    </xf>
    <xf numFmtId="0" fontId="0" fillId="2" borderId="0" xfId="0" applyFill="1" applyAlignment="1">
      <alignment horizontal="center"/>
    </xf>
    <xf numFmtId="3" fontId="9" fillId="0" borderId="2" xfId="0" applyNumberFormat="1" applyFont="1" applyBorder="1" applyAlignment="1" applyProtection="1">
      <alignment horizontal="center"/>
      <protection locked="0"/>
    </xf>
    <xf numFmtId="3" fontId="9" fillId="2" borderId="2" xfId="0" applyNumberFormat="1" applyFont="1" applyFill="1" applyBorder="1" applyAlignment="1">
      <alignment horizontal="center"/>
    </xf>
    <xf numFmtId="3" fontId="10" fillId="0" borderId="2" xfId="0" applyNumberFormat="1" applyFont="1" applyBorder="1" applyAlignment="1">
      <alignment horizontal="center"/>
    </xf>
    <xf numFmtId="0" fontId="0" fillId="0" borderId="2" xfId="0" applyBorder="1"/>
    <xf numFmtId="0" fontId="1" fillId="0" borderId="0" xfId="0" applyFont="1" applyAlignment="1">
      <alignment horizontal="centerContinuous" vertical="center"/>
    </xf>
    <xf numFmtId="3" fontId="1" fillId="0" borderId="0" xfId="0" applyNumberFormat="1" applyFont="1" applyAlignment="1">
      <alignment horizontal="center"/>
    </xf>
    <xf numFmtId="0" fontId="1" fillId="0" borderId="0" xfId="0" applyFont="1"/>
    <xf numFmtId="3" fontId="1" fillId="0" borderId="2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3" fontId="1" fillId="0" borderId="2" xfId="0" applyNumberFormat="1" applyFont="1" applyBorder="1" applyAlignment="1">
      <alignment horizontal="center"/>
    </xf>
    <xf numFmtId="165" fontId="1" fillId="0" borderId="2" xfId="2" applyNumberFormat="1" applyFont="1" applyFill="1" applyBorder="1" applyAlignment="1" applyProtection="1">
      <alignment horizontal="center"/>
    </xf>
    <xf numFmtId="165" fontId="1" fillId="0" borderId="0" xfId="2" applyNumberFormat="1" applyFont="1" applyFill="1" applyBorder="1" applyAlignment="1" applyProtection="1">
      <alignment horizont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9" fillId="2" borderId="2" xfId="0" applyFont="1" applyFill="1" applyBorder="1"/>
    <xf numFmtId="3" fontId="9" fillId="0" borderId="2" xfId="0" applyNumberFormat="1" applyFont="1" applyBorder="1" applyAlignment="1">
      <alignment horizontal="center"/>
    </xf>
    <xf numFmtId="0" fontId="9" fillId="2" borderId="0" xfId="0" applyFont="1" applyFill="1" applyAlignment="1">
      <alignment horizontal="centerContinuous" vertical="center" wrapText="1"/>
    </xf>
    <xf numFmtId="0" fontId="9" fillId="2" borderId="0" xfId="0" applyFont="1" applyFill="1" applyAlignment="1">
      <alignment wrapText="1"/>
    </xf>
    <xf numFmtId="3" fontId="9" fillId="2" borderId="0" xfId="0" applyNumberFormat="1" applyFont="1" applyFill="1" applyAlignment="1">
      <alignment horizontal="center"/>
    </xf>
    <xf numFmtId="3" fontId="9" fillId="2" borderId="0" xfId="0" applyNumberFormat="1" applyFont="1" applyFill="1" applyAlignment="1">
      <alignment horizontal="right"/>
    </xf>
    <xf numFmtId="165" fontId="9" fillId="2" borderId="0" xfId="0" applyNumberFormat="1" applyFont="1" applyFill="1" applyAlignment="1">
      <alignment horizontal="right"/>
    </xf>
    <xf numFmtId="0" fontId="9" fillId="0" borderId="0" xfId="0" applyFont="1"/>
    <xf numFmtId="3" fontId="9" fillId="2" borderId="2" xfId="0" applyNumberFormat="1" applyFont="1" applyFill="1" applyBorder="1" applyAlignment="1" applyProtection="1">
      <alignment horizontal="center"/>
      <protection locked="0"/>
    </xf>
    <xf numFmtId="3" fontId="0" fillId="0" borderId="2" xfId="0" applyNumberFormat="1" applyBorder="1"/>
    <xf numFmtId="0" fontId="8" fillId="2" borderId="2" xfId="0" applyFont="1" applyFill="1" applyBorder="1"/>
    <xf numFmtId="3" fontId="8" fillId="0" borderId="2" xfId="0" applyNumberFormat="1" applyFont="1" applyBorder="1"/>
    <xf numFmtId="165" fontId="8" fillId="0" borderId="2" xfId="2" applyNumberFormat="1" applyFont="1" applyFill="1" applyBorder="1" applyAlignment="1" applyProtection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</cellXfs>
  <cellStyles count="6">
    <cellStyle name="Comma 2" xfId="4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  <cellStyle name="Percent" xfId="2" builtinId="5"/>
    <cellStyle name="Percent 2" xfId="5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28"/>
  <sheetViews>
    <sheetView showGridLines="0" showZeros="0" tabSelected="1" view="pageLayout" zoomScale="106" zoomScaleNormal="100" zoomScalePageLayoutView="106" workbookViewId="0">
      <selection activeCell="A4" sqref="A4:J11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14.28515625" style="1" customWidth="1"/>
    <col min="9" max="9" width="11.7109375" style="1" customWidth="1"/>
    <col min="10" max="10" width="9.140625" style="1" customWidth="1"/>
    <col min="11" max="16384" width="9.140625" style="1"/>
  </cols>
  <sheetData>
    <row r="1" spans="1:9" s="5" customFormat="1" ht="18" customHeight="1">
      <c r="A1" s="11" t="s">
        <v>0</v>
      </c>
      <c r="B1" s="11"/>
      <c r="C1" s="11"/>
      <c r="D1" s="11"/>
      <c r="E1" s="11"/>
      <c r="F1" s="11"/>
      <c r="G1" s="12"/>
      <c r="H1" s="12"/>
      <c r="I1" s="12"/>
    </row>
    <row r="2" spans="1:9" s="5" customFormat="1" ht="18" customHeight="1">
      <c r="A2" s="64" t="s">
        <v>1</v>
      </c>
      <c r="B2" s="64"/>
      <c r="C2" s="12"/>
      <c r="D2" s="4"/>
      <c r="E2" s="4"/>
      <c r="F2" s="4"/>
      <c r="G2" s="12"/>
      <c r="H2" s="12"/>
      <c r="I2" s="12"/>
    </row>
    <row r="4" spans="1:9" ht="18" customHeight="1">
      <c r="A4" s="13" t="s">
        <v>2</v>
      </c>
      <c r="B4" s="14"/>
      <c r="C4" s="14"/>
      <c r="D4" s="14"/>
      <c r="E4" s="14"/>
      <c r="F4" s="14"/>
      <c r="G4" s="15"/>
      <c r="H4" s="12"/>
      <c r="I4" s="12"/>
    </row>
    <row r="5" spans="1:9" s="20" customFormat="1" ht="18" customHeight="1">
      <c r="A5" s="1"/>
      <c r="B5" s="16" t="s">
        <v>3</v>
      </c>
      <c r="C5" s="17"/>
      <c r="D5" s="16" t="s">
        <v>4</v>
      </c>
      <c r="E5" s="18"/>
      <c r="F5" s="16" t="s">
        <v>5</v>
      </c>
      <c r="G5" s="19"/>
      <c r="H5" s="16" t="s">
        <v>6</v>
      </c>
      <c r="I5" s="18"/>
    </row>
    <row r="6" spans="1:9" ht="30.75" customHeight="1">
      <c r="A6" s="21"/>
      <c r="B6" s="22" t="s">
        <v>7</v>
      </c>
      <c r="C6" s="23" t="s">
        <v>8</v>
      </c>
      <c r="D6" s="22" t="s">
        <v>7</v>
      </c>
      <c r="E6" s="23" t="s">
        <v>8</v>
      </c>
      <c r="F6" s="22" t="s">
        <v>7</v>
      </c>
      <c r="G6" s="23" t="s">
        <v>8</v>
      </c>
      <c r="H6" s="22" t="s">
        <v>7</v>
      </c>
      <c r="I6" s="23" t="s">
        <v>9</v>
      </c>
    </row>
    <row r="7" spans="1:9" ht="18" customHeight="1">
      <c r="A7" s="24" t="s">
        <v>10</v>
      </c>
      <c r="B7" s="44">
        <v>27567.580999999998</v>
      </c>
      <c r="C7" s="67">
        <v>0.21634249930143573</v>
      </c>
      <c r="D7" s="44">
        <v>50894.445000000094</v>
      </c>
      <c r="E7" s="67">
        <v>0.51501900647798715</v>
      </c>
      <c r="F7" s="44">
        <v>109463.628</v>
      </c>
      <c r="G7" s="67">
        <v>0.97992376775201395</v>
      </c>
      <c r="H7" s="68">
        <v>187925.6540000001</v>
      </c>
      <c r="I7" s="25">
        <v>0.55607132867888154</v>
      </c>
    </row>
    <row r="8" spans="1:9" ht="18" customHeight="1">
      <c r="A8" s="24" t="s">
        <v>11</v>
      </c>
      <c r="B8" s="69">
        <v>99858.056999999986</v>
      </c>
      <c r="C8" s="67">
        <v>0.78365750069856432</v>
      </c>
      <c r="D8" s="69">
        <v>47926.072999999989</v>
      </c>
      <c r="E8" s="67">
        <v>0.48498099352201279</v>
      </c>
      <c r="F8" s="69">
        <v>2242.6410000000001</v>
      </c>
      <c r="G8" s="67">
        <v>2.007623224798601E-2</v>
      </c>
      <c r="H8" s="69">
        <v>150026.77099999998</v>
      </c>
      <c r="I8" s="25">
        <v>0.44392867132111852</v>
      </c>
    </row>
    <row r="9" spans="1:9" ht="18" customHeight="1">
      <c r="A9" s="24" t="s">
        <v>12</v>
      </c>
      <c r="B9" s="26">
        <v>127425.63799999998</v>
      </c>
      <c r="C9" s="27"/>
      <c r="D9" s="26">
        <v>98820.518000000084</v>
      </c>
      <c r="E9" s="27"/>
      <c r="F9" s="26">
        <v>111706.269</v>
      </c>
      <c r="G9" s="27"/>
      <c r="H9" s="26">
        <v>337952.42500000005</v>
      </c>
      <c r="I9" s="28"/>
    </row>
    <row r="10" spans="1:9" ht="18" customHeight="1">
      <c r="A10" s="43" t="s">
        <v>13</v>
      </c>
    </row>
    <row r="11" spans="1:9" ht="18" customHeight="1">
      <c r="A11" s="43" t="s">
        <v>14</v>
      </c>
      <c r="B11" s="29"/>
      <c r="C11" s="30"/>
      <c r="D11" s="29"/>
      <c r="E11" s="30"/>
      <c r="F11" s="31"/>
      <c r="G11" s="32"/>
    </row>
    <row r="12" spans="1:9" ht="15">
      <c r="G12" s="32"/>
    </row>
    <row r="13" spans="1:9" ht="18" customHeight="1">
      <c r="A13" s="13" t="s">
        <v>15</v>
      </c>
      <c r="B13" s="14"/>
      <c r="C13" s="14"/>
      <c r="D13" s="14"/>
      <c r="E13" s="14"/>
      <c r="F13" s="14"/>
      <c r="G13" s="33"/>
      <c r="H13" s="12"/>
      <c r="I13" s="12"/>
    </row>
    <row r="14" spans="1:9" ht="18" customHeight="1">
      <c r="A14" s="24"/>
      <c r="B14" s="16" t="s">
        <v>3</v>
      </c>
      <c r="C14" s="34"/>
      <c r="D14" s="16" t="s">
        <v>4</v>
      </c>
      <c r="E14" s="35"/>
      <c r="F14" s="16" t="s">
        <v>5</v>
      </c>
      <c r="G14" s="19"/>
      <c r="H14" s="16" t="s">
        <v>6</v>
      </c>
      <c r="I14" s="18"/>
    </row>
    <row r="15" spans="1:9" ht="27.75" customHeight="1">
      <c r="A15" s="21"/>
      <c r="B15" s="22" t="s">
        <v>16</v>
      </c>
      <c r="C15" s="23" t="s">
        <v>8</v>
      </c>
      <c r="D15" s="22" t="s">
        <v>16</v>
      </c>
      <c r="E15" s="23" t="s">
        <v>8</v>
      </c>
      <c r="F15" s="22" t="s">
        <v>16</v>
      </c>
      <c r="G15" s="23" t="s">
        <v>8</v>
      </c>
      <c r="H15" s="22" t="s">
        <v>16</v>
      </c>
      <c r="I15" s="23" t="s">
        <v>9</v>
      </c>
    </row>
    <row r="16" spans="1:9" ht="18" customHeight="1">
      <c r="A16" s="24" t="s">
        <v>10</v>
      </c>
      <c r="B16" s="44">
        <v>55415</v>
      </c>
      <c r="C16" s="67">
        <v>0.17749214473545136</v>
      </c>
      <c r="D16" s="44">
        <v>18083</v>
      </c>
      <c r="E16" s="67">
        <v>0.47461942257217848</v>
      </c>
      <c r="F16" s="44">
        <v>191</v>
      </c>
      <c r="G16" s="67">
        <v>0.88837209302325582</v>
      </c>
      <c r="H16" s="68">
        <v>73689</v>
      </c>
      <c r="I16" s="25">
        <v>0.21022406326492185</v>
      </c>
    </row>
    <row r="17" spans="1:9" ht="18" customHeight="1">
      <c r="A17" s="24" t="s">
        <v>11</v>
      </c>
      <c r="B17" s="45">
        <v>256796</v>
      </c>
      <c r="C17" s="67">
        <v>0.82250785526454862</v>
      </c>
      <c r="D17" s="45">
        <v>20017</v>
      </c>
      <c r="E17" s="67">
        <v>0.52538057742782152</v>
      </c>
      <c r="F17" s="45">
        <v>24</v>
      </c>
      <c r="G17" s="67">
        <v>0.11162790697674418</v>
      </c>
      <c r="H17" s="45">
        <v>276837</v>
      </c>
      <c r="I17" s="25">
        <v>0.78977593673507818</v>
      </c>
    </row>
    <row r="18" spans="1:9" ht="18" customHeight="1">
      <c r="A18" s="24" t="s">
        <v>12</v>
      </c>
      <c r="B18" s="26">
        <v>312211</v>
      </c>
      <c r="C18" s="36"/>
      <c r="D18" s="26">
        <v>38100</v>
      </c>
      <c r="E18" s="27"/>
      <c r="F18" s="26">
        <v>215</v>
      </c>
      <c r="G18" s="27"/>
      <c r="H18" s="26">
        <v>350526</v>
      </c>
      <c r="I18" s="28"/>
    </row>
    <row r="19" spans="1:9" ht="18" customHeight="1">
      <c r="G19" s="32"/>
    </row>
    <row r="20" spans="1:9" ht="18" customHeight="1">
      <c r="A20" s="43" t="s">
        <v>17</v>
      </c>
      <c r="G20" s="32"/>
    </row>
    <row r="21" spans="1:9" ht="18" customHeight="1">
      <c r="A21" s="43" t="s">
        <v>18</v>
      </c>
      <c r="B21" s="37"/>
      <c r="C21" s="37"/>
      <c r="D21" s="37"/>
      <c r="E21" s="37"/>
      <c r="F21" s="38"/>
      <c r="G21" s="39"/>
    </row>
    <row r="22" spans="1:9" ht="18" customHeight="1">
      <c r="D22" s="39"/>
      <c r="E22" s="39"/>
      <c r="F22" s="40"/>
      <c r="G22" s="40"/>
    </row>
    <row r="24" spans="1:9" ht="13.5">
      <c r="A24" s="42" t="s">
        <v>19</v>
      </c>
      <c r="I24" s="60"/>
    </row>
    <row r="25" spans="1:9" ht="13.5">
      <c r="A25" s="42" t="s">
        <v>20</v>
      </c>
    </row>
    <row r="26" spans="1:9" ht="13.5">
      <c r="A26" s="42" t="s">
        <v>21</v>
      </c>
    </row>
    <row r="27" spans="1:9">
      <c r="A27" s="43" t="s">
        <v>22</v>
      </c>
    </row>
    <row r="28" spans="1:9">
      <c r="A28" s="43" t="s">
        <v>23</v>
      </c>
    </row>
  </sheetData>
  <phoneticPr fontId="0" type="noConversion"/>
  <printOptions horizontalCentered="1"/>
  <pageMargins left="0.5" right="0.25" top="1" bottom="0.25" header="0.5" footer="0"/>
  <pageSetup scale="98" fitToWidth="0" fitToHeight="0" orientation="landscape" r:id="rId1"/>
  <headerFooter>
    <oddHeader xml:space="preserve">&amp;L&amp;"Arial,Bold"The United Illuminating Company
Docket No. 06-10-22&amp;C&amp;"Arial,Bold"Attachment 1
&amp;A&amp;R&amp;"Arial,Bold"Page &amp;P of &amp;N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F37"/>
  <sheetViews>
    <sheetView showGridLines="0" showZeros="0" showWhiteSpace="0" view="pageLayout" zoomScaleNormal="100" workbookViewId="0">
      <selection activeCell="B23" sqref="B23"/>
    </sheetView>
  </sheetViews>
  <sheetFormatPr defaultColWidth="9.140625" defaultRowHeight="12.75"/>
  <cols>
    <col min="1" max="1" width="4.42578125" customWidth="1"/>
    <col min="2" max="2" width="37.42578125" bestFit="1" customWidth="1"/>
    <col min="3" max="3" width="11.28515625" bestFit="1" customWidth="1"/>
    <col min="4" max="4" width="9.140625" bestFit="1" customWidth="1"/>
    <col min="5" max="5" width="8" customWidth="1"/>
    <col min="6" max="6" width="13.140625" bestFit="1" customWidth="1"/>
    <col min="7" max="16384" width="9.140625" style="1"/>
  </cols>
  <sheetData>
    <row r="1" spans="1:6" s="5" customFormat="1" ht="18" customHeight="1">
      <c r="A1" s="9" t="s">
        <v>24</v>
      </c>
      <c r="B1" s="6"/>
      <c r="C1" s="6"/>
      <c r="D1" s="6"/>
      <c r="E1" s="6"/>
      <c r="F1" s="4"/>
    </row>
    <row r="2" spans="1:6" s="5" customFormat="1" ht="18" customHeight="1">
      <c r="A2" s="6" t="str">
        <f>'Summary Load Customers '!A2</f>
        <v>Data as of April 30, 2025</v>
      </c>
      <c r="B2" s="6"/>
      <c r="C2" s="6"/>
      <c r="D2" s="6"/>
      <c r="E2" s="6"/>
      <c r="F2" s="76"/>
    </row>
    <row r="3" spans="1:6" s="5" customFormat="1" ht="18" customHeight="1">
      <c r="A3" s="77"/>
      <c r="B3" s="78"/>
      <c r="C3" s="78"/>
      <c r="D3" s="78"/>
      <c r="E3" s="7"/>
      <c r="F3" s="7"/>
    </row>
    <row r="4" spans="1:6">
      <c r="A4" s="79"/>
      <c r="B4" s="80"/>
      <c r="C4" s="2" t="s">
        <v>25</v>
      </c>
      <c r="D4" s="8"/>
      <c r="E4" s="8"/>
      <c r="F4" s="10"/>
    </row>
    <row r="5" spans="1:6" s="5" customFormat="1" ht="25.5">
      <c r="A5" s="81"/>
      <c r="B5" s="3" t="s">
        <v>26</v>
      </c>
      <c r="C5" s="3" t="s">
        <v>27</v>
      </c>
      <c r="D5" s="3" t="s">
        <v>28</v>
      </c>
      <c r="E5" s="3" t="s">
        <v>12</v>
      </c>
      <c r="F5" s="3" t="s">
        <v>29</v>
      </c>
    </row>
    <row r="6" spans="1:6">
      <c r="A6" s="62">
        <v>1</v>
      </c>
      <c r="B6" s="75" t="s">
        <v>30</v>
      </c>
      <c r="C6" s="95">
        <v>1017</v>
      </c>
      <c r="D6" s="95">
        <v>4694</v>
      </c>
      <c r="E6" s="95">
        <v>5711</v>
      </c>
      <c r="F6" s="82">
        <f t="shared" ref="F6:F28" si="0">IF(E6=0,"",E6/$E$29)</f>
        <v>7.7502442731516671E-2</v>
      </c>
    </row>
    <row r="7" spans="1:6" ht="14.25" customHeight="1">
      <c r="A7" s="62">
        <v>2</v>
      </c>
      <c r="B7" s="75" t="s">
        <v>31</v>
      </c>
      <c r="C7" s="95">
        <v>5</v>
      </c>
      <c r="D7" s="95">
        <v>194</v>
      </c>
      <c r="E7" s="95">
        <v>199</v>
      </c>
      <c r="F7" s="82">
        <f t="shared" si="0"/>
        <v>2.7005753989794812E-3</v>
      </c>
    </row>
    <row r="8" spans="1:6" ht="14.25" customHeight="1">
      <c r="A8" s="62">
        <v>3</v>
      </c>
      <c r="B8" s="75" t="s">
        <v>32</v>
      </c>
      <c r="C8" s="95">
        <v>18756</v>
      </c>
      <c r="D8" s="95">
        <v>1492</v>
      </c>
      <c r="E8" s="95">
        <v>20248</v>
      </c>
      <c r="F8" s="82">
        <f t="shared" si="0"/>
        <v>0.27478015416350016</v>
      </c>
    </row>
    <row r="9" spans="1:6" ht="14.25" customHeight="1">
      <c r="A9" s="62">
        <v>4</v>
      </c>
      <c r="B9" s="75" t="s">
        <v>33</v>
      </c>
      <c r="C9" s="95">
        <v>49</v>
      </c>
      <c r="D9" s="95">
        <v>481</v>
      </c>
      <c r="E9" s="95">
        <v>530</v>
      </c>
      <c r="F9" s="82">
        <f t="shared" si="0"/>
        <v>7.1924872435131905E-3</v>
      </c>
    </row>
    <row r="10" spans="1:6" ht="14.25" customHeight="1">
      <c r="A10" s="62">
        <v>5</v>
      </c>
      <c r="B10" s="75" t="s">
        <v>34</v>
      </c>
      <c r="C10" s="95">
        <v>11595</v>
      </c>
      <c r="D10" s="95">
        <v>477</v>
      </c>
      <c r="E10" s="95">
        <v>12072</v>
      </c>
      <c r="F10" s="82">
        <f t="shared" si="0"/>
        <v>0.16382586038432309</v>
      </c>
    </row>
    <row r="11" spans="1:6" ht="14.25" customHeight="1">
      <c r="A11" s="62">
        <v>6</v>
      </c>
      <c r="B11" s="75" t="s">
        <v>35</v>
      </c>
      <c r="C11" s="95">
        <v>7542</v>
      </c>
      <c r="D11" s="95">
        <v>961</v>
      </c>
      <c r="E11" s="95">
        <v>8503</v>
      </c>
      <c r="F11" s="82">
        <f t="shared" si="0"/>
        <v>0.11539192270111823</v>
      </c>
    </row>
    <row r="12" spans="1:6" ht="14.25" customHeight="1">
      <c r="A12" s="62">
        <v>7</v>
      </c>
      <c r="B12" s="75" t="s">
        <v>36</v>
      </c>
      <c r="C12" s="95">
        <v>47</v>
      </c>
      <c r="D12" s="95">
        <v>399</v>
      </c>
      <c r="E12" s="95">
        <v>446</v>
      </c>
      <c r="F12" s="82">
        <f t="shared" si="0"/>
        <v>6.0525458690695909E-3</v>
      </c>
    </row>
    <row r="13" spans="1:6" ht="14.25" customHeight="1">
      <c r="A13" s="62">
        <v>8</v>
      </c>
      <c r="B13" s="75" t="s">
        <v>37</v>
      </c>
      <c r="C13" s="95">
        <v>3</v>
      </c>
      <c r="D13" s="95">
        <v>79</v>
      </c>
      <c r="E13" s="95">
        <v>82</v>
      </c>
      <c r="F13" s="82">
        <f t="shared" si="0"/>
        <v>1.1127999131473239E-3</v>
      </c>
    </row>
    <row r="14" spans="1:6" ht="14.25" customHeight="1">
      <c r="A14" s="62">
        <v>9</v>
      </c>
      <c r="B14" s="75" t="s">
        <v>38</v>
      </c>
      <c r="C14" s="95">
        <v>2</v>
      </c>
      <c r="D14" s="95">
        <v>5</v>
      </c>
      <c r="E14" s="95">
        <v>7</v>
      </c>
      <c r="F14" s="82">
        <f t="shared" si="0"/>
        <v>9.499511453696667E-5</v>
      </c>
    </row>
    <row r="15" spans="1:6" ht="14.25" customHeight="1">
      <c r="A15" s="62">
        <v>10</v>
      </c>
      <c r="B15" s="75" t="s">
        <v>39</v>
      </c>
      <c r="C15" s="95">
        <v>458</v>
      </c>
      <c r="D15" s="95">
        <v>465</v>
      </c>
      <c r="E15" s="95">
        <v>923</v>
      </c>
      <c r="F15" s="82">
        <f t="shared" si="0"/>
        <v>1.2525784388231462E-2</v>
      </c>
    </row>
    <row r="16" spans="1:6" ht="14.25" customHeight="1">
      <c r="A16" s="62">
        <v>11</v>
      </c>
      <c r="B16" s="75" t="s">
        <v>40</v>
      </c>
      <c r="C16" s="95">
        <v>172</v>
      </c>
      <c r="D16" s="95">
        <v>962</v>
      </c>
      <c r="E16" s="95">
        <v>1134</v>
      </c>
      <c r="F16" s="82">
        <f t="shared" si="0"/>
        <v>1.53892085549886E-2</v>
      </c>
    </row>
    <row r="17" spans="1:6" ht="14.25" customHeight="1">
      <c r="A17" s="62">
        <v>12</v>
      </c>
      <c r="B17" s="75" t="s">
        <v>41</v>
      </c>
      <c r="C17" s="95"/>
      <c r="D17" s="95">
        <v>8</v>
      </c>
      <c r="E17" s="95">
        <v>8</v>
      </c>
      <c r="F17" s="82">
        <f t="shared" si="0"/>
        <v>1.0856584518510477E-4</v>
      </c>
    </row>
    <row r="18" spans="1:6" ht="14.25" customHeight="1">
      <c r="A18" s="62">
        <v>13</v>
      </c>
      <c r="B18" s="75" t="s">
        <v>42</v>
      </c>
      <c r="C18" s="95">
        <v>2327</v>
      </c>
      <c r="D18" s="95">
        <v>232</v>
      </c>
      <c r="E18" s="95">
        <v>2559</v>
      </c>
      <c r="F18" s="82">
        <f t="shared" si="0"/>
        <v>3.4727499728585388E-2</v>
      </c>
    </row>
    <row r="19" spans="1:6" ht="14.25" customHeight="1">
      <c r="A19" s="62">
        <v>14</v>
      </c>
      <c r="B19" s="75" t="s">
        <v>43</v>
      </c>
      <c r="C19" s="95">
        <v>2</v>
      </c>
      <c r="D19" s="95">
        <v>234</v>
      </c>
      <c r="E19" s="95">
        <v>236</v>
      </c>
      <c r="F19" s="82">
        <f t="shared" si="0"/>
        <v>3.2026924329605906E-3</v>
      </c>
    </row>
    <row r="20" spans="1:6" ht="14.25" customHeight="1">
      <c r="A20" s="62">
        <v>15</v>
      </c>
      <c r="B20" s="75" t="s">
        <v>44</v>
      </c>
      <c r="C20" s="95">
        <v>1023</v>
      </c>
      <c r="D20" s="95">
        <v>43</v>
      </c>
      <c r="E20" s="95">
        <v>1066</v>
      </c>
      <c r="F20" s="82">
        <f t="shared" si="0"/>
        <v>1.446639887091521E-2</v>
      </c>
    </row>
    <row r="21" spans="1:6" ht="14.25" customHeight="1">
      <c r="A21" s="62">
        <v>16</v>
      </c>
      <c r="B21" s="75" t="s">
        <v>45</v>
      </c>
      <c r="C21" s="95">
        <v>61</v>
      </c>
      <c r="D21" s="95">
        <v>5</v>
      </c>
      <c r="E21" s="95">
        <v>66</v>
      </c>
      <c r="F21" s="82">
        <f t="shared" si="0"/>
        <v>8.9566822277711432E-4</v>
      </c>
    </row>
    <row r="22" spans="1:6" ht="14.25" customHeight="1">
      <c r="A22" s="62">
        <v>17</v>
      </c>
      <c r="B22" s="75" t="s">
        <v>46</v>
      </c>
      <c r="C22" s="95">
        <v>107</v>
      </c>
      <c r="D22" s="95">
        <v>2518</v>
      </c>
      <c r="E22" s="95">
        <v>2625</v>
      </c>
      <c r="F22" s="82">
        <f t="shared" si="0"/>
        <v>3.56231679513625E-2</v>
      </c>
    </row>
    <row r="23" spans="1:6" ht="14.25" customHeight="1">
      <c r="A23" s="62">
        <v>18</v>
      </c>
      <c r="B23" s="75" t="s">
        <v>47</v>
      </c>
      <c r="C23" s="95">
        <v>110</v>
      </c>
      <c r="D23" s="95">
        <v>227</v>
      </c>
      <c r="E23" s="95">
        <v>337</v>
      </c>
      <c r="F23" s="82">
        <f t="shared" si="0"/>
        <v>4.5733362284225386E-3</v>
      </c>
    </row>
    <row r="24" spans="1:6" ht="14.25" customHeight="1">
      <c r="A24" s="62">
        <v>19</v>
      </c>
      <c r="B24" s="75" t="s">
        <v>48</v>
      </c>
      <c r="C24" s="95">
        <v>311</v>
      </c>
      <c r="D24" s="95">
        <v>1801</v>
      </c>
      <c r="E24" s="95">
        <v>2112</v>
      </c>
      <c r="F24" s="82">
        <f t="shared" si="0"/>
        <v>2.8661383128867658E-2</v>
      </c>
    </row>
    <row r="25" spans="1:6" ht="14.25" customHeight="1">
      <c r="A25" s="62">
        <v>20</v>
      </c>
      <c r="B25" s="75" t="s">
        <v>49</v>
      </c>
      <c r="C25" s="95">
        <v>1033</v>
      </c>
      <c r="D25" s="95">
        <v>1625</v>
      </c>
      <c r="E25" s="95">
        <v>2658</v>
      </c>
      <c r="F25" s="82">
        <f t="shared" si="0"/>
        <v>3.6071002062751059E-2</v>
      </c>
    </row>
    <row r="26" spans="1:6" ht="14.25" customHeight="1">
      <c r="A26" s="62">
        <v>21</v>
      </c>
      <c r="B26" s="75" t="s">
        <v>50</v>
      </c>
      <c r="C26" s="95"/>
      <c r="D26" s="95">
        <v>11</v>
      </c>
      <c r="E26" s="95">
        <v>11</v>
      </c>
      <c r="F26" s="82">
        <f t="shared" si="0"/>
        <v>1.4927803712951905E-4</v>
      </c>
    </row>
    <row r="27" spans="1:6" ht="14.25" customHeight="1">
      <c r="A27" s="62">
        <v>22</v>
      </c>
      <c r="B27" s="75" t="s">
        <v>51</v>
      </c>
      <c r="C27" s="95">
        <v>6944</v>
      </c>
      <c r="D27" s="95">
        <v>510</v>
      </c>
      <c r="E27" s="95">
        <v>7454</v>
      </c>
      <c r="F27" s="82">
        <f t="shared" si="0"/>
        <v>0.10115622625122137</v>
      </c>
    </row>
    <row r="28" spans="1:6" ht="14.25" customHeight="1">
      <c r="A28" s="62">
        <v>23</v>
      </c>
      <c r="B28" s="75" t="s">
        <v>52</v>
      </c>
      <c r="C28" s="95">
        <v>3851</v>
      </c>
      <c r="D28" s="95">
        <v>850</v>
      </c>
      <c r="E28" s="95">
        <v>4701</v>
      </c>
      <c r="F28" s="82">
        <f t="shared" si="0"/>
        <v>6.3796004776897189E-2</v>
      </c>
    </row>
    <row r="29" spans="1:6" ht="14.25" customHeight="1">
      <c r="A29" s="62"/>
      <c r="B29" s="96" t="s">
        <v>53</v>
      </c>
      <c r="C29" s="97">
        <v>55415</v>
      </c>
      <c r="D29" s="97">
        <v>18273</v>
      </c>
      <c r="E29" s="97">
        <v>73688</v>
      </c>
      <c r="F29" s="98">
        <f>SUM(F6:F28)</f>
        <v>0.99999999999999967</v>
      </c>
    </row>
    <row r="30" spans="1:6">
      <c r="A30" s="63"/>
      <c r="B30" s="65"/>
      <c r="F30" s="83"/>
    </row>
    <row r="35" spans="1:2">
      <c r="A35" t="s">
        <v>54</v>
      </c>
      <c r="B35" s="61"/>
    </row>
    <row r="36" spans="1:2">
      <c r="A36" t="s">
        <v>55</v>
      </c>
    </row>
    <row r="37" spans="1:2">
      <c r="A37" t="s">
        <v>22</v>
      </c>
    </row>
  </sheetData>
  <sortState xmlns:xlrd2="http://schemas.microsoft.com/office/spreadsheetml/2017/richdata2" ref="B6:E28">
    <sortCondition ref="B5"/>
  </sortState>
  <phoneticPr fontId="0" type="noConversion"/>
  <printOptions horizontalCentered="1"/>
  <pageMargins left="0.75" right="0.5" top="1.25" bottom="0.25" header="0.75" footer="0"/>
  <pageSetup fitToWidth="0" orientation="portrait" r:id="rId1"/>
  <headerFooter>
    <oddHeader>&amp;L&amp;"Arial,Bold"The United Illuminating Company
Docket 06-10-22&amp;C&amp;"Arial,Bold"Attachment 1
&amp;A&amp;R&amp;"Arial,Bold"Page &amp;P of &amp;N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I33"/>
  <sheetViews>
    <sheetView view="pageLayout" zoomScaleNormal="100" workbookViewId="0">
      <selection activeCell="H13" sqref="H13"/>
    </sheetView>
  </sheetViews>
  <sheetFormatPr defaultColWidth="9.140625" defaultRowHeight="12.75"/>
  <cols>
    <col min="1" max="1" width="18.140625" style="1" customWidth="1"/>
    <col min="2" max="2" width="14.28515625" style="1" customWidth="1"/>
    <col min="3" max="3" width="11.7109375" style="1" customWidth="1"/>
    <col min="4" max="4" width="14.28515625" style="1" customWidth="1"/>
    <col min="5" max="5" width="11.7109375" style="1" customWidth="1"/>
    <col min="6" max="6" width="14.28515625" style="1" customWidth="1"/>
    <col min="7" max="7" width="11.7109375" style="1" customWidth="1"/>
    <col min="8" max="8" width="7.7109375" style="1" customWidth="1"/>
    <col min="9" max="9" width="11.7109375" style="1" customWidth="1"/>
    <col min="10" max="16384" width="9.140625" style="1"/>
  </cols>
  <sheetData>
    <row r="1" spans="1:9" s="5" customFormat="1" ht="15.75">
      <c r="A1" s="102" t="s">
        <v>56</v>
      </c>
      <c r="B1" s="102"/>
      <c r="C1" s="102"/>
      <c r="D1" s="102"/>
      <c r="E1" s="102"/>
      <c r="F1" s="102"/>
      <c r="G1" s="102"/>
      <c r="H1" s="12"/>
      <c r="I1" s="12"/>
    </row>
    <row r="2" spans="1:9" s="5" customFormat="1" ht="15.75">
      <c r="A2" s="102" t="s">
        <v>57</v>
      </c>
      <c r="B2" s="102"/>
      <c r="C2" s="102"/>
      <c r="D2" s="102"/>
      <c r="E2" s="102"/>
      <c r="F2" s="102"/>
      <c r="G2" s="102"/>
      <c r="H2" s="12"/>
      <c r="I2" s="12"/>
    </row>
    <row r="3" spans="1:9" s="5" customFormat="1" ht="15">
      <c r="A3" s="103" t="str">
        <f>'Summary Load Customers '!A2</f>
        <v>Data as of April 30, 2025</v>
      </c>
      <c r="B3" s="103"/>
      <c r="C3" s="103"/>
      <c r="D3" s="103"/>
      <c r="E3" s="103"/>
      <c r="F3" s="103"/>
      <c r="G3" s="103"/>
      <c r="H3" s="12"/>
      <c r="I3" s="12"/>
    </row>
    <row r="4" spans="1:9" s="5" customFormat="1">
      <c r="A4" s="1"/>
      <c r="B4" s="12"/>
      <c r="C4" s="12"/>
      <c r="D4" s="12"/>
      <c r="E4" s="12"/>
      <c r="F4" s="12"/>
      <c r="G4" s="12"/>
      <c r="H4" s="12"/>
      <c r="I4" s="12"/>
    </row>
    <row r="5" spans="1:9" s="5" customFormat="1" ht="15.75">
      <c r="A5" s="100" t="s">
        <v>58</v>
      </c>
      <c r="B5" s="100"/>
      <c r="C5" s="100"/>
      <c r="D5" s="100"/>
      <c r="E5" s="100"/>
      <c r="F5" s="100"/>
      <c r="G5" s="100"/>
      <c r="H5" s="1"/>
      <c r="I5" s="12"/>
    </row>
    <row r="6" spans="1:9" s="5" customFormat="1" ht="15">
      <c r="A6" s="71"/>
      <c r="B6" s="71"/>
      <c r="C6" s="71"/>
      <c r="D6" s="39"/>
      <c r="E6" s="39"/>
      <c r="F6" s="40"/>
      <c r="G6" s="40"/>
      <c r="H6" s="41"/>
      <c r="I6" s="12"/>
    </row>
    <row r="7" spans="1:9" ht="24" customHeight="1">
      <c r="A7" s="101" t="s">
        <v>59</v>
      </c>
      <c r="B7" s="101"/>
      <c r="C7" s="101"/>
      <c r="D7" s="101"/>
      <c r="E7" s="101"/>
      <c r="F7" s="101"/>
      <c r="G7" s="101"/>
    </row>
    <row r="8" spans="1:9" ht="15">
      <c r="A8" s="24"/>
      <c r="B8" s="14"/>
      <c r="C8" s="14"/>
      <c r="D8" s="14"/>
      <c r="E8" s="14"/>
      <c r="F8" s="14"/>
      <c r="G8" s="33"/>
      <c r="H8" s="12"/>
      <c r="I8" s="41"/>
    </row>
    <row r="9" spans="1:9" ht="15">
      <c r="A9" s="21"/>
      <c r="B9" s="16" t="s">
        <v>27</v>
      </c>
      <c r="C9" s="34"/>
      <c r="D9" s="16" t="s">
        <v>60</v>
      </c>
      <c r="E9" s="35"/>
      <c r="F9" s="16" t="s">
        <v>6</v>
      </c>
      <c r="G9" s="18"/>
    </row>
    <row r="10" spans="1:9" ht="15">
      <c r="A10" s="24" t="s">
        <v>61</v>
      </c>
      <c r="B10" s="22" t="s">
        <v>16</v>
      </c>
      <c r="C10" s="23" t="s">
        <v>8</v>
      </c>
      <c r="D10" s="22" t="str">
        <f>B10</f>
        <v>Customers</v>
      </c>
      <c r="E10" s="23" t="s">
        <v>8</v>
      </c>
      <c r="F10" s="22" t="str">
        <f>B10</f>
        <v>Customers</v>
      </c>
      <c r="G10" s="23" t="s">
        <v>9</v>
      </c>
      <c r="I10" s="12"/>
    </row>
    <row r="11" spans="1:9" ht="14.25">
      <c r="B11" s="26">
        <f>REC_programs_detail!B21</f>
        <v>0</v>
      </c>
      <c r="C11" s="27">
        <f>IF(B11=0,0,B11/'Summary Load Customers '!$B$18)</f>
        <v>0</v>
      </c>
      <c r="D11" s="26">
        <f>REC_programs_detail!C21</f>
        <v>0</v>
      </c>
      <c r="E11" s="27">
        <f>IF(D11=0,0,D11/('Summary Load Customers '!$D$18+'Summary Load Customers '!$F$18))</f>
        <v>0</v>
      </c>
      <c r="F11" s="26">
        <f>B11+D11</f>
        <v>0</v>
      </c>
      <c r="G11" s="27">
        <f>IF(F11=0,0,F11/'Summary Load Customers '!$H$18)</f>
        <v>0</v>
      </c>
    </row>
    <row r="12" spans="1:9" ht="15">
      <c r="A12" s="43" t="str">
        <f>"As the above table shows, "&amp;TEXT(F11,"#,##0")&amp;" of UI's customers, or "&amp;TEXT(G11,"0.0%")&amp;" are participating in the CTCleanEnergyOptions Program."</f>
        <v>As the above table shows, 0 of UI's customers, or 0.0% are participating in the CTCleanEnergyOptions Program.</v>
      </c>
      <c r="G12" s="32"/>
    </row>
    <row r="13" spans="1:9" ht="15">
      <c r="G13" s="32"/>
    </row>
    <row r="14" spans="1:9" ht="15">
      <c r="A14" s="70" t="s">
        <v>62</v>
      </c>
      <c r="G14" s="32"/>
    </row>
    <row r="15" spans="1:9" ht="15">
      <c r="A15" s="24"/>
      <c r="B15" s="14"/>
      <c r="C15" s="14"/>
      <c r="D15" s="14"/>
      <c r="E15" s="14"/>
      <c r="F15" s="14"/>
      <c r="G15" s="33"/>
      <c r="H15" s="12"/>
    </row>
    <row r="16" spans="1:9" ht="15">
      <c r="A16" s="21"/>
      <c r="B16" s="16" t="s">
        <v>27</v>
      </c>
      <c r="C16" s="34"/>
      <c r="D16" s="16" t="s">
        <v>60</v>
      </c>
      <c r="E16" s="35"/>
      <c r="F16" s="16" t="s">
        <v>6</v>
      </c>
      <c r="G16" s="18"/>
    </row>
    <row r="17" spans="1:9" ht="15">
      <c r="A17" s="24" t="s">
        <v>63</v>
      </c>
      <c r="B17" s="22" t="s">
        <v>16</v>
      </c>
      <c r="C17" s="23" t="s">
        <v>8</v>
      </c>
      <c r="D17" s="22" t="str">
        <f>B17</f>
        <v>Customers</v>
      </c>
      <c r="E17" s="23" t="s">
        <v>8</v>
      </c>
      <c r="F17" s="22" t="str">
        <f>B17</f>
        <v>Customers</v>
      </c>
      <c r="G17" s="23" t="s">
        <v>9</v>
      </c>
      <c r="I17" s="12"/>
    </row>
    <row r="18" spans="1:9" ht="14.25">
      <c r="B18" s="26">
        <f>REC_programs_detail!B26</f>
        <v>427</v>
      </c>
      <c r="C18" s="27">
        <f>IF(B18=0,0,B18/'Summary Load Customers '!$B$18)</f>
        <v>1.3676648164222273E-3</v>
      </c>
      <c r="D18" s="26">
        <f>REC_programs_detail!C26</f>
        <v>49</v>
      </c>
      <c r="E18" s="27">
        <f>IF(D18=0,0,D18/('Summary Load Customers '!$D$18+'Summary Load Customers '!$F$18))</f>
        <v>1.2788725042411587E-3</v>
      </c>
      <c r="F18" s="26">
        <f>B18+D18</f>
        <v>476</v>
      </c>
      <c r="G18" s="27">
        <f>IF(F18=0,0,F18/'Summary Load Customers '!$H$18)</f>
        <v>1.3579591813446079E-3</v>
      </c>
    </row>
    <row r="19" spans="1:9" ht="14.25">
      <c r="A19" s="43" t="str">
        <f>"As the above table shows, "&amp;TEXT(F18,"#,##0")&amp;" of UI's customers, or "&amp;TEXT(G18,"0.0%")&amp;" are participating in the REC only program."</f>
        <v>As the above table shows, 476 of UI's customers, or 0.1% are participating in the REC only program.</v>
      </c>
      <c r="B19" s="31"/>
      <c r="C19" s="30"/>
      <c r="D19" s="31"/>
      <c r="E19" s="30"/>
      <c r="F19" s="31"/>
      <c r="G19" s="30"/>
      <c r="H19" s="31"/>
    </row>
    <row r="20" spans="1:9" ht="14.25">
      <c r="A20" s="24"/>
      <c r="B20" s="31"/>
      <c r="C20" s="30"/>
      <c r="D20" s="31"/>
      <c r="E20" s="30"/>
      <c r="F20" s="31"/>
      <c r="G20" s="30"/>
      <c r="H20" s="31"/>
    </row>
    <row r="21" spans="1:9" ht="15">
      <c r="A21" s="99" t="s">
        <v>64</v>
      </c>
      <c r="B21" s="99"/>
      <c r="C21" s="99"/>
      <c r="D21" s="99"/>
      <c r="E21" s="99"/>
      <c r="F21" s="99"/>
      <c r="G21" s="99"/>
      <c r="I21" s="30"/>
    </row>
    <row r="22" spans="1:9" ht="15">
      <c r="A22" s="24"/>
      <c r="B22" s="14"/>
      <c r="C22" s="14"/>
      <c r="D22" s="14"/>
      <c r="E22" s="14"/>
      <c r="F22" s="14"/>
      <c r="G22" s="33"/>
      <c r="H22" s="12"/>
      <c r="I22" s="30"/>
    </row>
    <row r="23" spans="1:9" ht="15">
      <c r="A23" s="21"/>
      <c r="B23" s="16" t="s">
        <v>27</v>
      </c>
      <c r="C23" s="34"/>
      <c r="D23" s="16" t="s">
        <v>60</v>
      </c>
      <c r="E23" s="35"/>
      <c r="F23" s="16" t="s">
        <v>6</v>
      </c>
      <c r="G23" s="18"/>
    </row>
    <row r="24" spans="1:9" ht="15">
      <c r="A24" s="24" t="s">
        <v>65</v>
      </c>
      <c r="B24" s="22" t="s">
        <v>16</v>
      </c>
      <c r="C24" s="23" t="s">
        <v>8</v>
      </c>
      <c r="D24" s="22" t="str">
        <f>B24</f>
        <v>Customers</v>
      </c>
      <c r="E24" s="23" t="s">
        <v>8</v>
      </c>
      <c r="F24" s="22" t="str">
        <f>B24</f>
        <v>Customers</v>
      </c>
      <c r="G24" s="23" t="s">
        <v>9</v>
      </c>
      <c r="I24" s="12"/>
    </row>
    <row r="25" spans="1:9" ht="14.25">
      <c r="B25" s="26">
        <f>B11+B18</f>
        <v>427</v>
      </c>
      <c r="C25" s="27">
        <f>IF(B25=0,0,B25/'Summary Load Customers '!$B$18)</f>
        <v>1.3676648164222273E-3</v>
      </c>
      <c r="D25" s="26">
        <f>D11+D18</f>
        <v>49</v>
      </c>
      <c r="E25" s="27">
        <f>IF(D25=0,0,D25/('Summary Load Customers '!$D$18+'Summary Load Customers '!$F$18))</f>
        <v>1.2788725042411587E-3</v>
      </c>
      <c r="F25" s="26">
        <f>B25+D25</f>
        <v>476</v>
      </c>
      <c r="G25" s="27">
        <f>IF(F25=0,0,F25/'Summary Load Customers '!$H$18)</f>
        <v>1.3579591813446079E-3</v>
      </c>
    </row>
    <row r="26" spans="1:9" ht="15">
      <c r="A26" s="43" t="str">
        <f>"As the above table shows, "&amp;TEXT(F25,"#,##0")&amp;" of UI's customers, or "&amp;TEXT(G25,"0.0%")&amp;" are participating in the combined REC programs."</f>
        <v>As the above table shows, 476 of UI's customers, or 0.1% are participating in the combined REC programs.</v>
      </c>
      <c r="G26" s="32"/>
    </row>
    <row r="27" spans="1:9" ht="15">
      <c r="G27" s="32"/>
    </row>
    <row r="28" spans="1:9" ht="13.5">
      <c r="A28" s="42" t="s">
        <v>20</v>
      </c>
    </row>
    <row r="29" spans="1:9" ht="13.5">
      <c r="A29" s="42"/>
    </row>
    <row r="30" spans="1:9" ht="13.5">
      <c r="A30" s="42" t="s">
        <v>66</v>
      </c>
    </row>
    <row r="31" spans="1:9">
      <c r="A31" s="43" t="s">
        <v>67</v>
      </c>
    </row>
    <row r="33" spans="1:1">
      <c r="A33" s="43" t="s">
        <v>22</v>
      </c>
    </row>
  </sheetData>
  <mergeCells count="6">
    <mergeCell ref="A21:G21"/>
    <mergeCell ref="A5:G5"/>
    <mergeCell ref="A7:G7"/>
    <mergeCell ref="A1:G1"/>
    <mergeCell ref="A2:G2"/>
    <mergeCell ref="A3:G3"/>
  </mergeCells>
  <phoneticPr fontId="9" type="noConversion"/>
  <printOptions horizontalCentered="1"/>
  <pageMargins left="0.75" right="0.5" top="1.25" bottom="0.25" header="0.75" footer="0"/>
  <pageSetup fitToWidth="0" orientation="landscape" r:id="rId1"/>
  <headerFooter>
    <oddHeader xml:space="preserve">&amp;L&amp;"Arial,Bold"The United Illuminating Company
Docket No. 06-10-22&amp;C&amp;"Arial,Bold"Attachment 1
&amp;A
&amp;R&amp;"Arial,Bold"Page &amp;P of &amp;N
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I38"/>
  <sheetViews>
    <sheetView showZeros="0" view="pageLayout" zoomScaleNormal="110" workbookViewId="0">
      <selection activeCell="C26" sqref="C26"/>
    </sheetView>
  </sheetViews>
  <sheetFormatPr defaultColWidth="9.140625" defaultRowHeight="11.25"/>
  <cols>
    <col min="1" max="1" width="28" style="48" customWidth="1"/>
    <col min="2" max="3" width="19.140625" style="48" customWidth="1"/>
    <col min="4" max="4" width="20.28515625" style="48" customWidth="1"/>
    <col min="5" max="5" width="7.140625" style="48" customWidth="1"/>
    <col min="6" max="6" width="12.5703125" style="48" customWidth="1"/>
    <col min="7" max="7" width="10.42578125" style="48" customWidth="1"/>
    <col min="8" max="16384" width="9.140625" style="48"/>
  </cols>
  <sheetData>
    <row r="1" spans="1:9" s="47" customFormat="1" ht="15" customHeight="1">
      <c r="A1" s="104" t="s">
        <v>68</v>
      </c>
      <c r="B1" s="104"/>
      <c r="C1" s="104"/>
      <c r="D1" s="104"/>
      <c r="E1" s="46"/>
      <c r="F1" s="46"/>
      <c r="G1" s="84"/>
      <c r="H1" s="84"/>
      <c r="I1" s="84"/>
    </row>
    <row r="2" spans="1:9" s="5" customFormat="1" ht="18" customHeight="1">
      <c r="A2" s="104" t="str">
        <f>'Summary Load Customers '!A2</f>
        <v>Data as of April 30, 2025</v>
      </c>
      <c r="B2" s="104"/>
      <c r="C2" s="104"/>
      <c r="D2" s="104"/>
      <c r="E2" s="11"/>
      <c r="F2" s="11"/>
      <c r="G2" s="12"/>
      <c r="H2" s="12"/>
      <c r="I2" s="12"/>
    </row>
    <row r="3" spans="1:9" s="47" customFormat="1" ht="15" customHeight="1">
      <c r="A3" s="85"/>
      <c r="B3" s="85"/>
      <c r="C3" s="85"/>
      <c r="D3" s="85"/>
      <c r="E3" s="46"/>
      <c r="F3" s="46"/>
      <c r="G3" s="84"/>
      <c r="H3" s="84"/>
      <c r="I3" s="84"/>
    </row>
    <row r="4" spans="1:9" s="47" customFormat="1" ht="22.5">
      <c r="A4" s="49" t="s">
        <v>69</v>
      </c>
      <c r="B4" s="50" t="s">
        <v>27</v>
      </c>
      <c r="C4" s="49" t="s">
        <v>28</v>
      </c>
      <c r="D4" s="49" t="s">
        <v>6</v>
      </c>
      <c r="E4" s="46"/>
      <c r="F4" s="46"/>
      <c r="G4" s="84"/>
      <c r="H4" s="84"/>
      <c r="I4" s="84"/>
    </row>
    <row r="5" spans="1:9" s="47" customFormat="1" ht="15" customHeight="1">
      <c r="A5" s="86" t="s">
        <v>70</v>
      </c>
      <c r="B5" s="87"/>
      <c r="C5" s="72"/>
      <c r="D5" s="73">
        <f>IF(C5=0,0,C5)</f>
        <v>0</v>
      </c>
      <c r="E5" s="46"/>
      <c r="F5" s="46"/>
      <c r="G5" s="84"/>
      <c r="H5" s="84"/>
      <c r="I5" s="84"/>
    </row>
    <row r="6" spans="1:9">
      <c r="A6" s="86" t="s">
        <v>71</v>
      </c>
      <c r="B6" s="72">
        <v>0</v>
      </c>
      <c r="C6" s="72">
        <v>0</v>
      </c>
      <c r="D6" s="73">
        <f>SUM(B6:C6)</f>
        <v>0</v>
      </c>
      <c r="E6" s="85"/>
      <c r="F6" s="85"/>
      <c r="G6" s="85"/>
      <c r="H6" s="85"/>
      <c r="I6" s="85"/>
    </row>
    <row r="7" spans="1:9" s="52" customFormat="1">
      <c r="A7" s="86" t="s">
        <v>72</v>
      </c>
      <c r="B7" s="72">
        <v>0</v>
      </c>
      <c r="C7" s="72">
        <v>0</v>
      </c>
      <c r="D7" s="73">
        <f>SUM(B7:C7)</f>
        <v>0</v>
      </c>
      <c r="E7" s="88"/>
      <c r="F7" s="88"/>
      <c r="G7" s="51"/>
      <c r="H7" s="89"/>
      <c r="I7" s="89"/>
    </row>
    <row r="8" spans="1:9">
      <c r="A8" s="55" t="s">
        <v>12</v>
      </c>
      <c r="B8" s="56">
        <f>IF(B6+B7=0,0,B6+B7)</f>
        <v>0</v>
      </c>
      <c r="C8" s="56">
        <f>IF(SUM(C5:C7)=0,0,SUM(C5:C7))</f>
        <v>0</v>
      </c>
      <c r="D8" s="56">
        <f>IF(SUM(D5:D7)=0,0,SUM(D5:D7))</f>
        <v>0</v>
      </c>
      <c r="E8" s="85"/>
      <c r="F8" s="85"/>
      <c r="G8" s="53"/>
      <c r="H8" s="85"/>
      <c r="I8" s="85"/>
    </row>
    <row r="9" spans="1:9">
      <c r="A9" s="85"/>
      <c r="B9" s="90"/>
      <c r="C9" s="90"/>
      <c r="D9" s="90"/>
      <c r="E9" s="54"/>
      <c r="F9" s="54"/>
      <c r="G9" s="53"/>
      <c r="H9" s="85"/>
      <c r="I9" s="85"/>
    </row>
    <row r="10" spans="1:9" ht="22.5">
      <c r="A10" s="66" t="s">
        <v>73</v>
      </c>
      <c r="B10" s="49" t="s">
        <v>27</v>
      </c>
      <c r="C10" s="49" t="str">
        <f>C4</f>
        <v>Business</v>
      </c>
      <c r="D10" s="49" t="s">
        <v>6</v>
      </c>
      <c r="E10" s="91"/>
      <c r="F10" s="92"/>
      <c r="G10" s="53"/>
      <c r="H10" s="85"/>
      <c r="I10" s="85"/>
    </row>
    <row r="11" spans="1:9">
      <c r="A11" s="86" t="s">
        <v>70</v>
      </c>
      <c r="B11" s="87"/>
      <c r="C11" s="72"/>
      <c r="D11" s="73">
        <f>IF(C11=0,0,C11)</f>
        <v>0</v>
      </c>
      <c r="E11" s="91"/>
      <c r="F11" s="92"/>
      <c r="G11" s="53"/>
      <c r="H11" s="85"/>
      <c r="I11" s="85"/>
    </row>
    <row r="12" spans="1:9">
      <c r="A12" s="86" t="s">
        <v>71</v>
      </c>
      <c r="B12" s="72">
        <v>0</v>
      </c>
      <c r="C12" s="72">
        <v>0</v>
      </c>
      <c r="D12" s="73">
        <f>SUM(B12:C12)</f>
        <v>0</v>
      </c>
      <c r="E12" s="91"/>
      <c r="F12" s="92"/>
      <c r="G12" s="57"/>
      <c r="H12" s="85"/>
      <c r="I12" s="85"/>
    </row>
    <row r="13" spans="1:9">
      <c r="A13" s="86" t="s">
        <v>72</v>
      </c>
      <c r="B13" s="72">
        <v>0</v>
      </c>
      <c r="C13" s="72">
        <v>0</v>
      </c>
      <c r="D13" s="73">
        <f>SUM(B13:C13)</f>
        <v>0</v>
      </c>
      <c r="E13" s="58"/>
      <c r="F13" s="59"/>
      <c r="G13" s="57"/>
      <c r="H13" s="85"/>
      <c r="I13" s="85"/>
    </row>
    <row r="14" spans="1:9">
      <c r="A14" s="55" t="str">
        <f>A8</f>
        <v>Total</v>
      </c>
      <c r="B14" s="56">
        <f>IF(B12+B13=0,0,B12+B13)</f>
        <v>0</v>
      </c>
      <c r="C14" s="56">
        <f>IF(SUM(C11:C13)=0,0,SUM(C11:C13))</f>
        <v>0</v>
      </c>
      <c r="D14" s="56">
        <f>IF(SUM(D11:D13)=0,0,SUM(D11:D13))</f>
        <v>0</v>
      </c>
      <c r="E14" s="85"/>
      <c r="F14" s="85"/>
      <c r="G14" s="57"/>
      <c r="H14" s="85"/>
      <c r="I14" s="85"/>
    </row>
    <row r="15" spans="1:9">
      <c r="A15" s="85"/>
      <c r="B15" s="85"/>
      <c r="C15" s="85"/>
      <c r="D15" s="93"/>
      <c r="E15" s="54"/>
      <c r="F15" s="54"/>
      <c r="G15" s="53"/>
      <c r="H15" s="85"/>
      <c r="I15" s="85"/>
    </row>
    <row r="16" spans="1:9" ht="22.5">
      <c r="A16" s="49" t="s">
        <v>74</v>
      </c>
      <c r="B16" s="49" t="s">
        <v>27</v>
      </c>
      <c r="C16" s="49" t="str">
        <f>C4</f>
        <v>Business</v>
      </c>
      <c r="D16" s="49" t="s">
        <v>6</v>
      </c>
      <c r="E16" s="91"/>
      <c r="F16" s="92"/>
      <c r="G16" s="53"/>
      <c r="H16" s="85"/>
      <c r="I16" s="85"/>
    </row>
    <row r="17" spans="1:8">
      <c r="A17" s="86" t="s">
        <v>70</v>
      </c>
      <c r="B17" s="87"/>
      <c r="C17" s="94">
        <f t="shared" ref="C17:D18" si="0">IF(C5+C11=0,0,C5+C11)</f>
        <v>0</v>
      </c>
      <c r="D17" s="73"/>
      <c r="E17" s="91"/>
      <c r="F17" s="92"/>
      <c r="G17" s="53"/>
      <c r="H17" s="85"/>
    </row>
    <row r="18" spans="1:8">
      <c r="A18" s="86" t="s">
        <v>71</v>
      </c>
      <c r="B18" s="94">
        <f>IF(B6+B12=0,0,B6+B12)</f>
        <v>0</v>
      </c>
      <c r="C18" s="94">
        <f>IF(C6+C12=0,0,C6+C12)</f>
        <v>0</v>
      </c>
      <c r="D18" s="73">
        <f t="shared" si="0"/>
        <v>0</v>
      </c>
      <c r="E18" s="91"/>
      <c r="F18" s="92"/>
      <c r="G18" s="57"/>
      <c r="H18" s="85"/>
    </row>
    <row r="19" spans="1:8">
      <c r="A19" s="86" t="s">
        <v>72</v>
      </c>
      <c r="B19" s="94">
        <f>IF(B7+B13=0,0,B7+B13)</f>
        <v>0</v>
      </c>
      <c r="C19" s="94">
        <f>IF(C7+C13=0,0,C7+C13)</f>
        <v>0</v>
      </c>
      <c r="D19" s="73">
        <f>IF(D7+D13=0,0,D7+D13)</f>
        <v>0</v>
      </c>
      <c r="E19" s="58"/>
      <c r="F19" s="59"/>
      <c r="G19" s="57"/>
      <c r="H19" s="85"/>
    </row>
    <row r="20" spans="1:8">
      <c r="A20" s="55" t="str">
        <f>A8</f>
        <v>Total</v>
      </c>
      <c r="B20" s="56">
        <f>IF(B18+B19=0,0,B18+B19)</f>
        <v>0</v>
      </c>
      <c r="C20" s="56">
        <f>IF(SUM(C17:C19)=0,0,SUM(C17:C19))</f>
        <v>0</v>
      </c>
      <c r="D20" s="56">
        <f>SUM(D17:D19)</f>
        <v>0</v>
      </c>
      <c r="E20" s="57"/>
      <c r="F20" s="57"/>
      <c r="G20" s="57"/>
      <c r="H20" s="85"/>
    </row>
    <row r="21" spans="1:8">
      <c r="A21" s="85"/>
      <c r="B21" s="85"/>
      <c r="C21" s="85"/>
      <c r="D21" s="85"/>
      <c r="E21" s="53"/>
      <c r="F21" s="57"/>
      <c r="G21" s="57"/>
      <c r="H21" s="85"/>
    </row>
    <row r="22" spans="1:8" ht="22.5">
      <c r="A22" s="66" t="s">
        <v>75</v>
      </c>
      <c r="B22" s="49" t="s">
        <v>27</v>
      </c>
      <c r="C22" s="49" t="s">
        <v>28</v>
      </c>
      <c r="D22" s="49" t="s">
        <v>6</v>
      </c>
      <c r="E22" s="85"/>
      <c r="F22" s="57"/>
      <c r="G22" s="57"/>
      <c r="H22" s="85"/>
    </row>
    <row r="23" spans="1:8">
      <c r="A23" s="86" t="s">
        <v>70</v>
      </c>
      <c r="B23" s="87"/>
      <c r="C23" s="94">
        <f>IF(C11+C17=0,0,C11+C17)</f>
        <v>0</v>
      </c>
      <c r="D23" s="73">
        <f>IF(C23=0,0,C23)</f>
        <v>0</v>
      </c>
      <c r="E23" s="85"/>
      <c r="F23" s="57"/>
      <c r="G23" s="57"/>
      <c r="H23" s="85"/>
    </row>
    <row r="24" spans="1:8">
      <c r="A24" s="86" t="s">
        <v>71</v>
      </c>
      <c r="B24" s="72">
        <v>132</v>
      </c>
      <c r="C24" s="72">
        <v>11</v>
      </c>
      <c r="D24" s="73">
        <f>SUM(B24:C24)</f>
        <v>143</v>
      </c>
      <c r="E24" s="85"/>
      <c r="F24" s="57"/>
      <c r="G24" s="57"/>
      <c r="H24" s="85"/>
    </row>
    <row r="25" spans="1:8">
      <c r="A25" s="86" t="s">
        <v>72</v>
      </c>
      <c r="B25" s="72">
        <v>295</v>
      </c>
      <c r="C25" s="72">
        <v>38</v>
      </c>
      <c r="D25" s="73">
        <f>SUM(B25:C25)</f>
        <v>333</v>
      </c>
      <c r="E25" s="85"/>
      <c r="F25" s="85"/>
      <c r="G25" s="85"/>
      <c r="H25" s="85"/>
    </row>
    <row r="26" spans="1:8">
      <c r="A26" s="55" t="str">
        <f>A20</f>
        <v>Total</v>
      </c>
      <c r="B26" s="74">
        <f>IF(B24+B25=0,0,B24+B25)</f>
        <v>427</v>
      </c>
      <c r="C26" s="56">
        <f>IF(SUM(C23:C25)=0,0,SUM(C23:C25))</f>
        <v>49</v>
      </c>
      <c r="D26" s="56">
        <f>IF(SUM(D23:D25)=0,0,SUM(D23:D25))</f>
        <v>476</v>
      </c>
      <c r="E26" s="85"/>
      <c r="F26" s="85"/>
      <c r="G26" s="85"/>
      <c r="H26" s="85"/>
    </row>
    <row r="28" spans="1:8">
      <c r="A28" s="49" t="s">
        <v>76</v>
      </c>
      <c r="B28" s="49" t="s">
        <v>27</v>
      </c>
      <c r="C28" s="49" t="str">
        <f>C16</f>
        <v>Business</v>
      </c>
      <c r="D28" s="49" t="s">
        <v>6</v>
      </c>
      <c r="E28" s="85"/>
      <c r="F28" s="85"/>
      <c r="G28" s="85"/>
      <c r="H28" s="85"/>
    </row>
    <row r="29" spans="1:8">
      <c r="A29" s="86" t="s">
        <v>70</v>
      </c>
      <c r="B29" s="87">
        <f>B17+B23</f>
        <v>0</v>
      </c>
      <c r="C29" s="94">
        <f t="shared" ref="C29:D31" si="1">C17+C23</f>
        <v>0</v>
      </c>
      <c r="D29" s="73">
        <f t="shared" si="1"/>
        <v>0</v>
      </c>
      <c r="E29" s="85"/>
      <c r="F29" s="85"/>
      <c r="G29" s="85"/>
      <c r="H29" s="85"/>
    </row>
    <row r="30" spans="1:8">
      <c r="A30" s="86" t="s">
        <v>71</v>
      </c>
      <c r="B30" s="94">
        <f>B18+B24</f>
        <v>132</v>
      </c>
      <c r="C30" s="94">
        <f t="shared" si="1"/>
        <v>11</v>
      </c>
      <c r="D30" s="73">
        <f t="shared" si="1"/>
        <v>143</v>
      </c>
      <c r="E30" s="85"/>
      <c r="F30" s="85"/>
      <c r="G30" s="85"/>
      <c r="H30" s="85"/>
    </row>
    <row r="31" spans="1:8">
      <c r="A31" s="86" t="s">
        <v>72</v>
      </c>
      <c r="B31" s="94">
        <f>B19+B25</f>
        <v>295</v>
      </c>
      <c r="C31" s="94">
        <f t="shared" si="1"/>
        <v>38</v>
      </c>
      <c r="D31" s="73">
        <f t="shared" si="1"/>
        <v>333</v>
      </c>
      <c r="E31" s="85"/>
      <c r="F31" s="85"/>
      <c r="G31" s="85"/>
      <c r="H31" s="85"/>
    </row>
    <row r="32" spans="1:8">
      <c r="A32" s="55" t="str">
        <f>A26</f>
        <v>Total</v>
      </c>
      <c r="B32" s="56">
        <f>IF(B30+B31=0,0,B30+B31)</f>
        <v>427</v>
      </c>
      <c r="C32" s="56">
        <f>IF(SUM(C29:C31)=0,0,SUM(C29:C31))</f>
        <v>49</v>
      </c>
      <c r="D32" s="56">
        <f>SUM(D29:D31)</f>
        <v>476</v>
      </c>
      <c r="E32" s="85"/>
      <c r="F32" s="85"/>
      <c r="G32" s="85"/>
      <c r="H32" s="85"/>
    </row>
    <row r="33" spans="1:7">
      <c r="A33" s="85"/>
      <c r="B33" s="85"/>
      <c r="C33" s="85"/>
      <c r="D33" s="85"/>
      <c r="E33" s="85"/>
      <c r="F33" s="85"/>
      <c r="G33" s="85"/>
    </row>
    <row r="34" spans="1:7">
      <c r="A34" s="93" t="str">
        <f>"In summary, "&amp;TEXT($D$20,"0,000")&amp; " of UI's customers are participating in the CTCleanEnergyOptions Program"</f>
        <v>In summary, 0,000 of UI's customers are participating in the CTCleanEnergyOptions Program</v>
      </c>
      <c r="B34" s="85"/>
      <c r="C34" s="85"/>
      <c r="D34" s="85"/>
      <c r="E34" s="85"/>
      <c r="F34" s="85"/>
      <c r="G34" s="85"/>
    </row>
    <row r="35" spans="1:7">
      <c r="A35" s="93" t="str">
        <f>"In summary, "&amp;TEXT($D$26,"000")&amp; " of UI's customers are participating in RECs only with Sterling Planet"</f>
        <v>In summary, 476 of UI's customers are participating in RECs only with Sterling Planet</v>
      </c>
      <c r="B35" s="85"/>
      <c r="C35" s="85"/>
      <c r="D35" s="85"/>
      <c r="E35" s="85"/>
      <c r="F35" s="85"/>
      <c r="G35" s="85"/>
    </row>
    <row r="36" spans="1:7">
      <c r="A36" s="93" t="str">
        <f>"In summary, "&amp;TEXT($D$32,"0,000")&amp; " of UI's customers are participating in all REC programs"</f>
        <v>In summary, 0,476 of UI's customers are participating in all REC programs</v>
      </c>
      <c r="B36" s="85"/>
      <c r="C36" s="85"/>
      <c r="D36" s="85"/>
      <c r="E36" s="85"/>
      <c r="F36" s="85"/>
      <c r="G36" s="85"/>
    </row>
    <row r="38" spans="1:7">
      <c r="A38" s="93" t="s">
        <v>77</v>
      </c>
      <c r="B38" s="85"/>
      <c r="C38" s="85"/>
      <c r="D38" s="85"/>
      <c r="E38" s="85"/>
      <c r="F38" s="85"/>
      <c r="G38" s="85"/>
    </row>
  </sheetData>
  <mergeCells count="2">
    <mergeCell ref="A1:D1"/>
    <mergeCell ref="A2:D2"/>
  </mergeCells>
  <phoneticPr fontId="9" type="noConversion"/>
  <printOptions horizontalCentered="1"/>
  <pageMargins left="0.75" right="0.5" top="1.25" bottom="0.25" header="0.75" footer="0"/>
  <pageSetup fitToWidth="0" orientation="portrait" r:id="rId1"/>
  <headerFooter>
    <oddHeader xml:space="preserve">&amp;L&amp;"Arial,Bold"The United Illuminating Company
Docket No. 06-10-22&amp;C&amp;"Arial,Bold"Attachment 1
&amp;A&amp;R&amp;"Arial,Bold"Page &amp;P of &amp;N
</oddHeader>
  </headerFooter>
  <ignoredErrors>
    <ignoredError sqref="C17 C23 C29 C30:C3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c23d7e3-fc7b-42dd-a148-1ce815f19b0b">
      <UserInfo>
        <DisplayName>CHERYL DEFRANCESCO</DisplayName>
        <AccountId>13</AccountId>
        <AccountType/>
      </UserInfo>
    </SharedWithUsers>
    <lcf76f155ced4ddcb4097134ff3c332f xmlns="2608e603-b7b7-4422-a7af-3d4eadafd8a5">
      <Terms xmlns="http://schemas.microsoft.com/office/infopath/2007/PartnerControls"/>
    </lcf76f155ced4ddcb4097134ff3c332f>
    <TaxCatchAll xmlns="ec23d7e3-fc7b-42dd-a148-1ce815f19b0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05AFF6C3A27C945B81A5CD357C78DA9" ma:contentTypeVersion="16" ma:contentTypeDescription="Crear nuevo documento." ma:contentTypeScope="" ma:versionID="4ce0d7924db00e73a47053e50a7dbcd6">
  <xsd:schema xmlns:xsd="http://www.w3.org/2001/XMLSchema" xmlns:xs="http://www.w3.org/2001/XMLSchema" xmlns:p="http://schemas.microsoft.com/office/2006/metadata/properties" xmlns:ns2="2608e603-b7b7-4422-a7af-3d4eadafd8a5" xmlns:ns3="ec23d7e3-fc7b-42dd-a148-1ce815f19b0b" targetNamespace="http://schemas.microsoft.com/office/2006/metadata/properties" ma:root="true" ma:fieldsID="75db8504633d79a958f03cbfbb6a0fdb" ns2:_="" ns3:_="">
    <xsd:import namespace="2608e603-b7b7-4422-a7af-3d4eadafd8a5"/>
    <xsd:import namespace="ec23d7e3-fc7b-42dd-a148-1ce815f19b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08e603-b7b7-4422-a7af-3d4eadafd8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Etiquetas de imagen" ma:readOnly="false" ma:fieldId="{5cf76f15-5ced-4ddc-b409-7134ff3c332f}" ma:taxonomyMulti="true" ma:sspId="e84e374b-9a04-4d73-a251-4ce1ae2c835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3d7e3-fc7b-42dd-a148-1ce815f19b0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6b3e7d1-4d06-41d7-abfe-fa304212a53c}" ma:internalName="TaxCatchAll" ma:showField="CatchAllData" ma:web="ec23d7e3-fc7b-42dd-a148-1ce815f19b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FD2D0F-D661-492B-92FB-4A59CF007833}"/>
</file>

<file path=customXml/itemProps2.xml><?xml version="1.0" encoding="utf-8"?>
<ds:datastoreItem xmlns:ds="http://schemas.openxmlformats.org/officeDocument/2006/customXml" ds:itemID="{AFB9D231-72D7-47FB-82C8-4C3C6317600C}"/>
</file>

<file path=customXml/itemProps3.xml><?xml version="1.0" encoding="utf-8"?>
<ds:datastoreItem xmlns:ds="http://schemas.openxmlformats.org/officeDocument/2006/customXml" ds:itemID="{D6E1DDE4-AEA8-48A5-875B-FF6C4D3F3DE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CT - DPUC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Arthur R. Marcelynas</dc:creator>
  <cp:keywords/>
  <dc:description/>
  <cp:lastModifiedBy/>
  <cp:revision/>
  <dcterms:created xsi:type="dcterms:W3CDTF">2009-03-17T13:14:28Z</dcterms:created>
  <dcterms:modified xsi:type="dcterms:W3CDTF">2025-06-04T17:52:42Z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2019-03-20 UI ATSO Switches to Alternate Suppliers Attachment 1 06-10-22.xlsx</vt:lpwstr>
  </property>
  <property fmtid="{D5CDD505-2E9C-101B-9397-08002B2CF9AE}" pid="3" name="_NewReviewCycle">
    <vt:lpwstr/>
  </property>
  <property fmtid="{D5CDD505-2E9C-101B-9397-08002B2CF9AE}" pid="4" name="MSIP_Label_624b1752-a977-4927-b9e6-e48a43684aee_Enabled">
    <vt:lpwstr>true</vt:lpwstr>
  </property>
  <property fmtid="{D5CDD505-2E9C-101B-9397-08002B2CF9AE}" pid="5" name="MSIP_Label_624b1752-a977-4927-b9e6-e48a43684aee_SetDate">
    <vt:lpwstr>2020-09-15T16:57:31Z</vt:lpwstr>
  </property>
  <property fmtid="{D5CDD505-2E9C-101B-9397-08002B2CF9AE}" pid="6" name="MSIP_Label_624b1752-a977-4927-b9e6-e48a43684aee_Method">
    <vt:lpwstr>Privileged</vt:lpwstr>
  </property>
  <property fmtid="{D5CDD505-2E9C-101B-9397-08002B2CF9AE}" pid="7" name="MSIP_Label_624b1752-a977-4927-b9e6-e48a43684aee_Name">
    <vt:lpwstr>Public</vt:lpwstr>
  </property>
  <property fmtid="{D5CDD505-2E9C-101B-9397-08002B2CF9AE}" pid="8" name="MSIP_Label_624b1752-a977-4927-b9e6-e48a43684aee_SiteId">
    <vt:lpwstr>031a09bc-a2bf-44df-888e-4e09355b7a24</vt:lpwstr>
  </property>
  <property fmtid="{D5CDD505-2E9C-101B-9397-08002B2CF9AE}" pid="9" name="MSIP_Label_624b1752-a977-4927-b9e6-e48a43684aee_ActionId">
    <vt:lpwstr>613524fd-9e19-4128-bb92-00003958b920</vt:lpwstr>
  </property>
  <property fmtid="{D5CDD505-2E9C-101B-9397-08002B2CF9AE}" pid="10" name="ContentTypeId">
    <vt:lpwstr>0x010100A05AFF6C3A27C945B81A5CD357C78DA9</vt:lpwstr>
  </property>
  <property fmtid="{D5CDD505-2E9C-101B-9397-08002B2CF9AE}" pid="11" name="MediaServiceImageTags">
    <vt:lpwstr/>
  </property>
</Properties>
</file>