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8/"/>
    </mc:Choice>
  </mc:AlternateContent>
  <xr:revisionPtr revIDLastSave="0" documentId="8_{05D9E57E-8E69-4F8E-A52E-BF7E239409EA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<sst xmlns="http://schemas.openxmlformats.org/spreadsheetml/2006/main" count="148" uniqueCount="79">
  <si>
    <t>Electric Supplier MWh Load and Customer Count</t>
  </si>
  <si>
    <t>Data as of August 31, 2025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</si>
  <si>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</si>
  <si>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</si>
  <si>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</si>
  <si>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</si>
  <si>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</si>
  <si>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</si>
  <si>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</si>
  <si>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</si>
  <si>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</si>
  <si>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</si>
  <si>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</si>
  <si>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230,470 MWh, or 52.1% of UI's total load is served by electric suppliers</t>
  </si>
  <si>
    <t>while 211,859 MHh, or 47.9% of the load is provided under Standard Service or Last Resort service through UI.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</si>
  <si>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</si>
  <si>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</si>
  <si>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t>As the above table shows, 71,131 of UI's total customers, or 20.3% are served by electric suppliers</t>
  </si>
  <si>
    <t>while 279,075 or 79.7% of the customers continue to receive Standard Service or Last Resort service through UI.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</si>
  <si>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</si>
  <si>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</si>
  <si>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</si>
  <si>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</si>
  <si>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</si>
  <si>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</si>
  <si>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</si>
  <si>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</si>
  <si>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</si>
  <si>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</si>
  <si>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</si>
  <si>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</si>
  <si>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</si>
  <si>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</si>
  <si>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</si>
  <si>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</si>
  <si>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</si>
  <si>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</si>
  <si>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</si>
  <si>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</si>
  <si>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</si>
  <si>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</si>
  <si>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</si>
  <si>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</si>
  <si>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</si>
  <si>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</si>
  <si>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</si>
  <si>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</si>
  <si>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</si>
  <si>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</si>
  <si>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</si>
  <si>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</si>
  <si>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</si>
  <si>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</si>
  <si>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</si>
  <si>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 xml:space="preserve"> 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</si>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</sst>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164" fontId="8" fillId="0" borderId="2" xfId="2" applyNumberFormat="1" applyFont="1" applyFill="1" applyBorder="1" applyAlignment="1" applyProtection="1">
      <alignment horizontal="center"/>
    </xf>
    <xf numFmtId="3" fontId="0" fillId="0" borderId="2" xfId="0" applyNumberFormat="1" applyBorder="1"/>
    <xf numFmtId="3" fontId="8" fillId="0" borderId="2" xfId="0" applyNumberFormat="1" applyFon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F16" activeCellId="1" sqref="D16 F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3.7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42776.696999999986</v>
      </c>
      <c r="C7" s="66">
        <v>0.21625387836133914</v>
      </c>
      <c r="D7" s="44">
        <v>81987.485999999946</v>
      </c>
      <c r="E7" s="66">
        <v>0.60868435461076409</v>
      </c>
      <c r="F7" s="44">
        <v>105705.755</v>
      </c>
      <c r="G7" s="66">
        <v>0.96249174471523147</v>
      </c>
      <c r="H7" s="67">
        <v>230469.93799999994</v>
      </c>
      <c r="I7" s="25">
        <v>0.52103725267470413</v>
      </c>
    </row>
    <row r="8" spans="1:9" ht="18" customHeight="1">
      <c r="A8" s="24" t="s">
        <v>11</v>
      </c>
      <c r="B8" s="68">
        <v>155031.071</v>
      </c>
      <c r="C8" s="66">
        <v>0.78374612163866086</v>
      </c>
      <c r="D8" s="68">
        <v>52708.741000000002</v>
      </c>
      <c r="E8" s="66">
        <v>0.39131564538923586</v>
      </c>
      <c r="F8" s="68">
        <v>4119.348</v>
      </c>
      <c r="G8" s="66">
        <v>3.7508255284768546E-2</v>
      </c>
      <c r="H8" s="68">
        <v>211859.16</v>
      </c>
      <c r="I8" s="25">
        <v>0.47896274732529587</v>
      </c>
    </row>
    <row r="9" spans="1:9" ht="18" customHeight="1">
      <c r="A9" s="24" t="s">
        <v>12</v>
      </c>
      <c r="B9" s="26">
        <v>197807.76799999998</v>
      </c>
      <c r="C9" s="27"/>
      <c r="D9" s="26">
        <v>134696.22699999996</v>
      </c>
      <c r="E9" s="27"/>
      <c r="F9" s="26">
        <v>109825.103</v>
      </c>
      <c r="G9" s="27"/>
      <c r="H9" s="26">
        <v>442329.09799999994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18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52911</v>
      </c>
      <c r="C16" s="66">
        <v>0.1696398227648428</v>
      </c>
      <c r="D16" s="44">
        <v>18034</v>
      </c>
      <c r="E16" s="66">
        <v>0.47342031344341479</v>
      </c>
      <c r="F16" s="44">
        <v>186</v>
      </c>
      <c r="G16" s="66">
        <v>0.88151658767772512</v>
      </c>
      <c r="H16" s="67">
        <v>71131</v>
      </c>
      <c r="I16" s="25">
        <v>0.20311188272045597</v>
      </c>
    </row>
    <row r="17" spans="1:9" ht="18" customHeight="1">
      <c r="A17" s="24" t="s">
        <v>11</v>
      </c>
      <c r="B17" s="45">
        <v>258991</v>
      </c>
      <c r="C17" s="66">
        <v>0.8303601772351572</v>
      </c>
      <c r="D17" s="45">
        <v>20059</v>
      </c>
      <c r="E17" s="66">
        <v>0.52657968655658516</v>
      </c>
      <c r="F17" s="45">
        <v>25</v>
      </c>
      <c r="G17" s="66">
        <v>0.11848341232227488</v>
      </c>
      <c r="H17" s="45">
        <v>279075</v>
      </c>
      <c r="I17" s="25">
        <v>0.79688811727954401</v>
      </c>
    </row>
    <row r="18" spans="1:9" ht="18" customHeight="1">
      <c r="A18" s="24" t="s">
        <v>12</v>
      </c>
      <c r="B18" s="26">
        <v>311902</v>
      </c>
      <c r="C18" s="36"/>
      <c r="D18" s="26">
        <v>38093</v>
      </c>
      <c r="E18" s="27"/>
      <c r="F18" s="26">
        <v>211</v>
      </c>
      <c r="G18" s="27"/>
      <c r="H18" s="26">
        <v>350206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showZeros="0" showWhiteSpace="0" view="pageLayout" zoomScaleNormal="100" workbookViewId="0">
      <selection activeCell="B17" sqref="B17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August 31, 2025</v>
      </c>
      <c r="B2" s="6"/>
      <c r="C2" s="6"/>
      <c r="D2" s="6"/>
      <c r="E2" s="6"/>
      <c r="F2" s="76"/>
    </row>
    <row r="3" spans="1:6" s="5" customFormat="1" ht="18" customHeight="1">
      <c r="A3" s="77"/>
      <c r="B3" s="78"/>
      <c r="C3" s="78"/>
      <c r="D3" s="78"/>
      <c r="E3" s="7"/>
      <c r="F3" s="7"/>
    </row>
    <row r="4" spans="1:6">
      <c r="A4" s="79"/>
      <c r="B4" s="80"/>
      <c r="C4" s="2" t="s">
        <v>25</v>
      </c>
      <c r="D4" s="8"/>
      <c r="E4" s="8"/>
      <c r="F4" s="10"/>
    </row>
    <row r="5" spans="1:6" s="5" customFormat="1" ht="25.5">
      <c r="A5" s="81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5" t="s">
        <v>30</v>
      </c>
      <c r="C6" s="97">
        <v>992</v>
      </c>
      <c r="D6" s="97">
        <v>4688</v>
      </c>
      <c r="E6" s="97">
        <v>5680</v>
      </c>
      <c r="F6" s="82">
        <f>IF(E6=0,"",E6/$E$29)</f>
        <v>7.9853788837340081E-2</v>
      </c>
    </row>
    <row r="7" spans="1:6" ht="14.25" customHeight="1">
      <c r="A7" s="62">
        <v>2</v>
      </c>
      <c r="B7" s="75" t="s">
        <v>31</v>
      </c>
      <c r="C7" s="97">
        <v>5</v>
      </c>
      <c r="D7" s="97">
        <v>193</v>
      </c>
      <c r="E7" s="97">
        <v>198</v>
      </c>
      <c r="F7" s="82">
        <f t="shared" ref="F7:F28" si="0">IF(E7=0,"",E7/$E$29)</f>
        <v>2.7836355967946016E-3</v>
      </c>
    </row>
    <row r="8" spans="1:6" ht="14.25" customHeight="1">
      <c r="A8" s="62">
        <v>3</v>
      </c>
      <c r="B8" s="75" t="s">
        <v>32</v>
      </c>
      <c r="C8" s="97">
        <v>17727</v>
      </c>
      <c r="D8" s="97">
        <v>1535</v>
      </c>
      <c r="E8" s="97">
        <v>19262</v>
      </c>
      <c r="F8" s="82">
        <f t="shared" si="0"/>
        <v>0.27079994376493743</v>
      </c>
    </row>
    <row r="9" spans="1:6" ht="14.25" customHeight="1">
      <c r="A9" s="62">
        <v>4</v>
      </c>
      <c r="B9" s="75" t="s">
        <v>33</v>
      </c>
      <c r="C9" s="97">
        <v>48</v>
      </c>
      <c r="D9" s="97">
        <v>483</v>
      </c>
      <c r="E9" s="97">
        <v>531</v>
      </c>
      <c r="F9" s="82">
        <f t="shared" si="0"/>
        <v>7.4652045550400673E-3</v>
      </c>
    </row>
    <row r="10" spans="1:6" ht="14.25" customHeight="1">
      <c r="A10" s="62">
        <v>5</v>
      </c>
      <c r="B10" s="75" t="s">
        <v>34</v>
      </c>
      <c r="C10" s="97">
        <v>11608</v>
      </c>
      <c r="D10" s="97">
        <v>456</v>
      </c>
      <c r="E10" s="97">
        <v>12064</v>
      </c>
      <c r="F10" s="82">
        <f t="shared" si="0"/>
        <v>0.16960494868550541</v>
      </c>
    </row>
    <row r="11" spans="1:6" ht="14.25" customHeight="1">
      <c r="A11" s="62">
        <v>6</v>
      </c>
      <c r="B11" s="75" t="s">
        <v>35</v>
      </c>
      <c r="C11" s="97">
        <v>6754</v>
      </c>
      <c r="D11" s="97">
        <v>918</v>
      </c>
      <c r="E11" s="97">
        <v>7672</v>
      </c>
      <c r="F11" s="82">
        <f t="shared" si="0"/>
        <v>0.10785884999297062</v>
      </c>
    </row>
    <row r="12" spans="1:6" ht="14.25" customHeight="1">
      <c r="A12" s="62">
        <v>7</v>
      </c>
      <c r="B12" s="75" t="s">
        <v>36</v>
      </c>
      <c r="C12" s="97">
        <v>48</v>
      </c>
      <c r="D12" s="97">
        <v>394</v>
      </c>
      <c r="E12" s="97">
        <v>442</v>
      </c>
      <c r="F12" s="82">
        <f t="shared" si="0"/>
        <v>6.2139744130465342E-3</v>
      </c>
    </row>
    <row r="13" spans="1:6" ht="14.25" customHeight="1">
      <c r="A13" s="62">
        <v>8</v>
      </c>
      <c r="B13" s="75" t="s">
        <v>37</v>
      </c>
      <c r="C13" s="97">
        <v>2</v>
      </c>
      <c r="D13" s="97">
        <v>73</v>
      </c>
      <c r="E13" s="97">
        <v>75</v>
      </c>
      <c r="F13" s="82">
        <f t="shared" si="0"/>
        <v>1.0544074230282581E-3</v>
      </c>
    </row>
    <row r="14" spans="1:6" ht="14.25" customHeight="1">
      <c r="A14" s="62">
        <v>9</v>
      </c>
      <c r="B14" s="75" t="s">
        <v>38</v>
      </c>
      <c r="C14" s="97">
        <v>2</v>
      </c>
      <c r="D14" s="97">
        <v>5</v>
      </c>
      <c r="E14" s="97">
        <v>7</v>
      </c>
      <c r="F14" s="82">
        <f t="shared" si="0"/>
        <v>9.8411359482637427E-5</v>
      </c>
    </row>
    <row r="15" spans="1:6" ht="14.25" customHeight="1">
      <c r="A15" s="62">
        <v>10</v>
      </c>
      <c r="B15" s="75" t="s">
        <v>39</v>
      </c>
      <c r="C15" s="97">
        <v>462</v>
      </c>
      <c r="D15" s="97">
        <v>459</v>
      </c>
      <c r="E15" s="97">
        <v>921</v>
      </c>
      <c r="F15" s="82">
        <f t="shared" si="0"/>
        <v>1.294812315478701E-2</v>
      </c>
    </row>
    <row r="16" spans="1:6" ht="14.25" customHeight="1">
      <c r="A16" s="62">
        <v>11</v>
      </c>
      <c r="B16" s="75" t="s">
        <v>40</v>
      </c>
      <c r="C16" s="97">
        <v>181</v>
      </c>
      <c r="D16" s="97">
        <v>1055</v>
      </c>
      <c r="E16" s="97">
        <v>1236</v>
      </c>
      <c r="F16" s="82">
        <f t="shared" si="0"/>
        <v>1.7376634331505693E-2</v>
      </c>
    </row>
    <row r="17" spans="1:6" ht="14.25" customHeight="1">
      <c r="A17" s="62">
        <v>12</v>
      </c>
      <c r="B17" s="75" t="s">
        <v>41</v>
      </c>
      <c r="C17" s="97"/>
      <c r="D17" s="97">
        <v>8</v>
      </c>
      <c r="E17" s="97">
        <v>8</v>
      </c>
      <c r="F17" s="82">
        <f t="shared" si="0"/>
        <v>1.124701251230142E-4</v>
      </c>
    </row>
    <row r="18" spans="1:6" ht="14.25" customHeight="1">
      <c r="A18" s="62">
        <v>13</v>
      </c>
      <c r="B18" s="75" t="s">
        <v>42</v>
      </c>
      <c r="C18" s="97">
        <v>2260</v>
      </c>
      <c r="D18" s="97">
        <v>189</v>
      </c>
      <c r="E18" s="97">
        <v>2449</v>
      </c>
      <c r="F18" s="82">
        <f t="shared" si="0"/>
        <v>3.4429917053282723E-2</v>
      </c>
    </row>
    <row r="19" spans="1:6" ht="14.25" customHeight="1">
      <c r="A19" s="62">
        <v>14</v>
      </c>
      <c r="B19" s="75" t="s">
        <v>43</v>
      </c>
      <c r="C19" s="97">
        <v>2</v>
      </c>
      <c r="D19" s="97">
        <v>220</v>
      </c>
      <c r="E19" s="97">
        <v>222</v>
      </c>
      <c r="F19" s="82">
        <f t="shared" si="0"/>
        <v>3.1210459721636441E-3</v>
      </c>
    </row>
    <row r="20" spans="1:6" ht="14.25" customHeight="1">
      <c r="A20" s="62">
        <v>15</v>
      </c>
      <c r="B20" s="75" t="s">
        <v>44</v>
      </c>
      <c r="C20" s="97">
        <v>959</v>
      </c>
      <c r="D20" s="97">
        <v>42</v>
      </c>
      <c r="E20" s="97">
        <v>1001</v>
      </c>
      <c r="F20" s="82">
        <f t="shared" si="0"/>
        <v>1.4072824406017152E-2</v>
      </c>
    </row>
    <row r="21" spans="1:6" ht="14.25" customHeight="1">
      <c r="A21" s="62">
        <v>16</v>
      </c>
      <c r="B21" s="75" t="s">
        <v>45</v>
      </c>
      <c r="C21" s="97">
        <v>60</v>
      </c>
      <c r="D21" s="97">
        <v>5</v>
      </c>
      <c r="E21" s="97">
        <v>65</v>
      </c>
      <c r="F21" s="82">
        <f t="shared" si="0"/>
        <v>9.1381976662449041E-4</v>
      </c>
    </row>
    <row r="22" spans="1:6" ht="14.25" customHeight="1">
      <c r="A22" s="62">
        <v>17</v>
      </c>
      <c r="B22" s="75" t="s">
        <v>46</v>
      </c>
      <c r="C22" s="97">
        <v>107</v>
      </c>
      <c r="D22" s="97">
        <v>2498</v>
      </c>
      <c r="E22" s="97">
        <v>2605</v>
      </c>
      <c r="F22" s="82">
        <f t="shared" si="0"/>
        <v>3.6623084493181496E-2</v>
      </c>
    </row>
    <row r="23" spans="1:6" ht="14.25" customHeight="1">
      <c r="A23" s="62">
        <v>18</v>
      </c>
      <c r="B23" s="75" t="s">
        <v>47</v>
      </c>
      <c r="C23" s="97">
        <v>114</v>
      </c>
      <c r="D23" s="97">
        <v>300</v>
      </c>
      <c r="E23" s="97">
        <v>414</v>
      </c>
      <c r="F23" s="82">
        <f t="shared" si="0"/>
        <v>5.820328975115985E-3</v>
      </c>
    </row>
    <row r="24" spans="1:6" ht="14.25" customHeight="1">
      <c r="A24" s="62">
        <v>19</v>
      </c>
      <c r="B24" s="75" t="s">
        <v>48</v>
      </c>
      <c r="C24" s="97">
        <v>311</v>
      </c>
      <c r="D24" s="97">
        <v>1767</v>
      </c>
      <c r="E24" s="97">
        <v>2078</v>
      </c>
      <c r="F24" s="82">
        <f t="shared" si="0"/>
        <v>2.921411500070294E-2</v>
      </c>
    </row>
    <row r="25" spans="1:6" ht="14.25" customHeight="1">
      <c r="A25" s="62">
        <v>20</v>
      </c>
      <c r="B25" s="75" t="s">
        <v>49</v>
      </c>
      <c r="C25" s="97">
        <v>1023</v>
      </c>
      <c r="D25" s="97">
        <v>1587</v>
      </c>
      <c r="E25" s="97">
        <v>2610</v>
      </c>
      <c r="F25" s="82">
        <f t="shared" si="0"/>
        <v>3.6693378321383384E-2</v>
      </c>
    </row>
    <row r="26" spans="1:6" ht="14.25" customHeight="1">
      <c r="A26" s="62">
        <v>21</v>
      </c>
      <c r="B26" s="75" t="s">
        <v>50</v>
      </c>
      <c r="C26" s="97"/>
      <c r="D26" s="97">
        <v>11</v>
      </c>
      <c r="E26" s="97">
        <v>11</v>
      </c>
      <c r="F26" s="82">
        <f t="shared" si="0"/>
        <v>1.5464642204414452E-4</v>
      </c>
    </row>
    <row r="27" spans="1:6" ht="14.25" customHeight="1">
      <c r="A27" s="62">
        <v>22</v>
      </c>
      <c r="B27" s="75" t="s">
        <v>51</v>
      </c>
      <c r="C27" s="97">
        <v>7031</v>
      </c>
      <c r="D27" s="97">
        <v>558</v>
      </c>
      <c r="E27" s="97">
        <v>7589</v>
      </c>
      <c r="F27" s="82">
        <f t="shared" si="0"/>
        <v>0.10669197244481934</v>
      </c>
    </row>
    <row r="28" spans="1:6" ht="14.25" customHeight="1">
      <c r="A28" s="62">
        <v>23</v>
      </c>
      <c r="B28" s="75" t="s">
        <v>52</v>
      </c>
      <c r="C28" s="97">
        <v>3215</v>
      </c>
      <c r="D28" s="97">
        <v>775</v>
      </c>
      <c r="E28" s="97">
        <v>3990</v>
      </c>
      <c r="F28" s="82">
        <f t="shared" si="0"/>
        <v>5.6094474905103331E-2</v>
      </c>
    </row>
    <row r="29" spans="1:6" ht="14.25" customHeight="1">
      <c r="A29" s="94">
        <v>24</v>
      </c>
      <c r="B29" s="95" t="s">
        <v>53</v>
      </c>
      <c r="C29" s="98">
        <v>52911</v>
      </c>
      <c r="D29" s="98">
        <v>18219</v>
      </c>
      <c r="E29" s="98">
        <v>71130</v>
      </c>
      <c r="F29" s="96">
        <f>IF(E29=0,"",E29/$E$29)</f>
        <v>1</v>
      </c>
    </row>
    <row r="30" spans="1:6" ht="14.25" customHeight="1">
      <c r="A30" s="62" t="s">
        <v>54</v>
      </c>
      <c r="B30" s="71"/>
      <c r="C30" s="75"/>
      <c r="D30" s="75"/>
      <c r="E30" s="75"/>
      <c r="F30" s="82" t="s">
        <v>54</v>
      </c>
    </row>
    <row r="31" spans="1:6" ht="14.25" customHeight="1">
      <c r="A31" s="62"/>
      <c r="B31" s="71"/>
      <c r="C31" s="75"/>
      <c r="D31" s="75"/>
      <c r="E31" s="75"/>
      <c r="F31" s="82"/>
    </row>
    <row r="32" spans="1:6">
      <c r="A32" s="63"/>
    </row>
    <row r="36" spans="1:2">
      <c r="B36" s="61"/>
    </row>
    <row r="37" spans="1:2">
      <c r="A37" t="s">
        <v>55</v>
      </c>
    </row>
    <row r="38" spans="1:2">
      <c r="A38" t="s">
        <v>56</v>
      </c>
    </row>
    <row r="39" spans="1:2">
      <c r="A39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topLeftCell="A2" zoomScaleNormal="100" workbookViewId="0">
      <selection activeCell="C11" sqref="C11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2" t="s">
        <v>57</v>
      </c>
      <c r="B1" s="102"/>
      <c r="C1" s="102"/>
      <c r="D1" s="102"/>
      <c r="E1" s="102"/>
      <c r="F1" s="102"/>
      <c r="G1" s="102"/>
      <c r="H1" s="12"/>
      <c r="I1" s="12"/>
    </row>
    <row r="2" spans="1:9" s="5" customFormat="1" ht="15.75">
      <c r="A2" s="102" t="s">
        <v>58</v>
      </c>
      <c r="B2" s="102"/>
      <c r="C2" s="102"/>
      <c r="D2" s="102"/>
      <c r="E2" s="102"/>
      <c r="F2" s="102"/>
      <c r="G2" s="102"/>
      <c r="H2" s="12"/>
      <c r="I2" s="12"/>
    </row>
    <row r="3" spans="1:9" s="5" customFormat="1">
      <c r="A3" s="103" t="str">
        <f>'Summary Load Customers '!A2</f>
        <v>Data as of August 31, 2025</v>
      </c>
      <c r="B3" s="103"/>
      <c r="C3" s="103"/>
      <c r="D3" s="103"/>
      <c r="E3" s="103"/>
      <c r="F3" s="103"/>
      <c r="G3" s="103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100" t="s">
        <v>59</v>
      </c>
      <c r="B5" s="100"/>
      <c r="C5" s="100"/>
      <c r="D5" s="100"/>
      <c r="E5" s="100"/>
      <c r="F5" s="100"/>
      <c r="G5" s="100"/>
      <c r="H5" s="1"/>
      <c r="I5" s="12"/>
    </row>
    <row r="6" spans="1:9" s="5" customFormat="1" ht="15">
      <c r="A6" s="70"/>
      <c r="B6" s="70"/>
      <c r="C6" s="70"/>
      <c r="D6" s="39"/>
      <c r="E6" s="39"/>
      <c r="F6" s="40"/>
      <c r="G6" s="40"/>
      <c r="H6" s="41"/>
      <c r="I6" s="12"/>
    </row>
    <row r="7" spans="1:9" ht="24" customHeight="1">
      <c r="A7" s="101" t="s">
        <v>60</v>
      </c>
      <c r="B7" s="101"/>
      <c r="C7" s="101"/>
      <c r="D7" s="101"/>
      <c r="E7" s="101"/>
      <c r="F7" s="101"/>
      <c r="G7" s="101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9" ht="15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9" t="s">
        <v>63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9" ht="15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419</v>
      </c>
      <c r="C18" s="27">
        <f>IF(B18=0,0,B18/'Summary Load Customers '!$B$18)</f>
        <v>1.343370674122E-3</v>
      </c>
      <c r="D18" s="26">
        <f>REC_programs_detail!C26</f>
        <v>49</v>
      </c>
      <c r="E18" s="27">
        <f>IF(D18=0,0,D18/('Summary Load Customers '!$D$18+'Summary Load Customers '!$F$18))</f>
        <v>1.2792397660818713E-3</v>
      </c>
      <c r="F18" s="26">
        <f>B18+D18</f>
        <v>468</v>
      </c>
      <c r="G18" s="27">
        <f>IF(F18=0,0,F18/'Summary Load Customers '!$H$18)</f>
        <v>1.3363563159968705E-3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0,468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9" t="s">
        <v>65</v>
      </c>
      <c r="B21" s="99"/>
      <c r="C21" s="99"/>
      <c r="D21" s="99"/>
      <c r="E21" s="99"/>
      <c r="F21" s="99"/>
      <c r="G21" s="99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9" ht="15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419</v>
      </c>
      <c r="C25" s="27">
        <f>IF(B25=0,0,B25/'Summary Load Customers '!$B$18)</f>
        <v>1.343370674122E-3</v>
      </c>
      <c r="D25" s="26">
        <f>D11+D18</f>
        <v>49</v>
      </c>
      <c r="E25" s="27">
        <f>IF(D25=0,0,D25/('Summary Load Customers '!$D$18+'Summary Load Customers '!$F$18))</f>
        <v>1.2792397660818713E-3</v>
      </c>
      <c r="F25" s="26">
        <f>B25+D25</f>
        <v>468</v>
      </c>
      <c r="G25" s="27">
        <f>IF(F25=0,0,F25/'Summary Load Customers '!$H$18)</f>
        <v>1.3363563159968705E-3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0,468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20</v>
      </c>
    </row>
    <row r="29" spans="1:9" ht="13.5">
      <c r="A29" s="42"/>
    </row>
    <row r="30" spans="1:9" ht="13.5">
      <c r="A30" s="42" t="s">
        <v>67</v>
      </c>
    </row>
    <row r="31" spans="1:9">
      <c r="A31" s="43" t="s">
        <v>68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C24" sqref="C24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4" t="s">
        <v>69</v>
      </c>
      <c r="B1" s="104"/>
      <c r="C1" s="104"/>
      <c r="D1" s="104"/>
      <c r="E1" s="46"/>
      <c r="F1" s="46"/>
      <c r="G1" s="83"/>
      <c r="H1" s="83"/>
      <c r="I1" s="83"/>
    </row>
    <row r="2" spans="1:9" s="5" customFormat="1" ht="18" customHeight="1">
      <c r="A2" s="104" t="str">
        <f>'Summary Load Customers '!A2</f>
        <v>Data as of August 31, 2025</v>
      </c>
      <c r="B2" s="104"/>
      <c r="C2" s="104"/>
      <c r="D2" s="104"/>
      <c r="E2" s="11"/>
      <c r="F2" s="11"/>
      <c r="G2" s="12"/>
      <c r="H2" s="12"/>
      <c r="I2" s="12"/>
    </row>
    <row r="3" spans="1:9" s="47" customFormat="1" ht="15" customHeight="1">
      <c r="A3" s="84"/>
      <c r="B3" s="84"/>
      <c r="C3" s="84"/>
      <c r="D3" s="84"/>
      <c r="E3" s="46"/>
      <c r="F3" s="46"/>
      <c r="G3" s="83"/>
      <c r="H3" s="83"/>
      <c r="I3" s="83"/>
    </row>
    <row r="4" spans="1:9" s="47" customFormat="1" ht="22.5">
      <c r="A4" s="49" t="s">
        <v>70</v>
      </c>
      <c r="B4" s="50" t="s">
        <v>27</v>
      </c>
      <c r="C4" s="49" t="s">
        <v>28</v>
      </c>
      <c r="D4" s="49" t="s">
        <v>6</v>
      </c>
      <c r="E4" s="46"/>
      <c r="F4" s="46"/>
      <c r="G4" s="83"/>
      <c r="H4" s="83"/>
      <c r="I4" s="83"/>
    </row>
    <row r="5" spans="1:9" s="47" customFormat="1" ht="15" customHeight="1">
      <c r="A5" s="85" t="s">
        <v>71</v>
      </c>
      <c r="B5" s="86"/>
      <c r="C5" s="72"/>
      <c r="D5" s="73">
        <f>IF(C5=0,0,C5)</f>
        <v>0</v>
      </c>
      <c r="E5" s="46"/>
      <c r="F5" s="46"/>
      <c r="G5" s="83"/>
      <c r="H5" s="83"/>
      <c r="I5" s="83"/>
    </row>
    <row r="6" spans="1:9">
      <c r="A6" s="85" t="s">
        <v>72</v>
      </c>
      <c r="B6" s="72">
        <v>0</v>
      </c>
      <c r="C6" s="72">
        <v>0</v>
      </c>
      <c r="D6" s="73">
        <f>SUM(B6:C6)</f>
        <v>0</v>
      </c>
      <c r="E6" s="84"/>
      <c r="F6" s="84"/>
      <c r="G6" s="84"/>
      <c r="H6" s="84"/>
      <c r="I6" s="84"/>
    </row>
    <row r="7" spans="1:9" s="52" customFormat="1">
      <c r="A7" s="85" t="s">
        <v>73</v>
      </c>
      <c r="B7" s="72">
        <v>0</v>
      </c>
      <c r="C7" s="72">
        <v>0</v>
      </c>
      <c r="D7" s="73">
        <f>SUM(B7:C7)</f>
        <v>0</v>
      </c>
      <c r="E7" s="87"/>
      <c r="F7" s="87"/>
      <c r="G7" s="51"/>
      <c r="H7" s="88"/>
      <c r="I7" s="88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4"/>
      <c r="F8" s="84"/>
      <c r="G8" s="53"/>
      <c r="H8" s="84"/>
      <c r="I8" s="84"/>
    </row>
    <row r="9" spans="1:9">
      <c r="A9" s="84"/>
      <c r="B9" s="89"/>
      <c r="C9" s="89"/>
      <c r="D9" s="89"/>
      <c r="E9" s="54"/>
      <c r="F9" s="54"/>
      <c r="G9" s="53"/>
      <c r="H9" s="84"/>
      <c r="I9" s="84"/>
    </row>
    <row r="10" spans="1:9" ht="22.5">
      <c r="A10" s="65" t="s">
        <v>74</v>
      </c>
      <c r="B10" s="49" t="s">
        <v>27</v>
      </c>
      <c r="C10" s="49" t="str">
        <f>C4</f>
        <v>Business</v>
      </c>
      <c r="D10" s="49" t="s">
        <v>6</v>
      </c>
      <c r="E10" s="90"/>
      <c r="F10" s="91"/>
      <c r="G10" s="53"/>
      <c r="H10" s="84"/>
      <c r="I10" s="84"/>
    </row>
    <row r="11" spans="1:9">
      <c r="A11" s="85" t="s">
        <v>71</v>
      </c>
      <c r="B11" s="86"/>
      <c r="C11" s="72"/>
      <c r="D11" s="73">
        <f>IF(C11=0,0,C11)</f>
        <v>0</v>
      </c>
      <c r="E11" s="90"/>
      <c r="F11" s="91"/>
      <c r="G11" s="53"/>
      <c r="H11" s="84"/>
      <c r="I11" s="84"/>
    </row>
    <row r="12" spans="1:9">
      <c r="A12" s="85" t="s">
        <v>72</v>
      </c>
      <c r="B12" s="72">
        <v>0</v>
      </c>
      <c r="C12" s="72">
        <v>0</v>
      </c>
      <c r="D12" s="73">
        <f>SUM(B12:C12)</f>
        <v>0</v>
      </c>
      <c r="E12" s="90"/>
      <c r="F12" s="91"/>
      <c r="G12" s="57"/>
      <c r="H12" s="84"/>
      <c r="I12" s="84"/>
    </row>
    <row r="13" spans="1:9">
      <c r="A13" s="85" t="s">
        <v>73</v>
      </c>
      <c r="B13" s="72">
        <v>0</v>
      </c>
      <c r="C13" s="72">
        <v>0</v>
      </c>
      <c r="D13" s="73">
        <f>SUM(B13:C13)</f>
        <v>0</v>
      </c>
      <c r="E13" s="58"/>
      <c r="F13" s="59"/>
      <c r="G13" s="57"/>
      <c r="H13" s="84"/>
      <c r="I13" s="84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4"/>
      <c r="F14" s="84"/>
      <c r="G14" s="57"/>
      <c r="H14" s="84"/>
      <c r="I14" s="84"/>
    </row>
    <row r="15" spans="1:9">
      <c r="A15" s="84"/>
      <c r="B15" s="84"/>
      <c r="C15" s="84"/>
      <c r="D15" s="92"/>
      <c r="E15" s="54"/>
      <c r="F15" s="54"/>
      <c r="G15" s="53"/>
      <c r="H15" s="84"/>
      <c r="I15" s="84"/>
    </row>
    <row r="16" spans="1:9" ht="22.5">
      <c r="A16" s="49" t="s">
        <v>75</v>
      </c>
      <c r="B16" s="49" t="s">
        <v>27</v>
      </c>
      <c r="C16" s="49" t="str">
        <f>C4</f>
        <v>Business</v>
      </c>
      <c r="D16" s="49" t="s">
        <v>6</v>
      </c>
      <c r="E16" s="90"/>
      <c r="F16" s="91"/>
      <c r="G16" s="53"/>
      <c r="H16" s="84"/>
      <c r="I16" s="84"/>
    </row>
    <row r="17" spans="1:8">
      <c r="A17" s="85" t="s">
        <v>71</v>
      </c>
      <c r="B17" s="86"/>
      <c r="C17" s="93">
        <f t="shared" ref="C17:D18" si="0">IF(C5+C11=0,0,C5+C11)</f>
        <v>0</v>
      </c>
      <c r="D17" s="73"/>
      <c r="E17" s="90"/>
      <c r="F17" s="91"/>
      <c r="G17" s="53"/>
      <c r="H17" s="84"/>
    </row>
    <row r="18" spans="1:8">
      <c r="A18" s="85" t="s">
        <v>72</v>
      </c>
      <c r="B18" s="93">
        <f>IF(B6+B12=0,0,B6+B12)</f>
        <v>0</v>
      </c>
      <c r="C18" s="93">
        <f>IF(C6+C12=0,0,C6+C12)</f>
        <v>0</v>
      </c>
      <c r="D18" s="73">
        <f t="shared" si="0"/>
        <v>0</v>
      </c>
      <c r="E18" s="90"/>
      <c r="F18" s="91"/>
      <c r="G18" s="57"/>
      <c r="H18" s="84"/>
    </row>
    <row r="19" spans="1:8">
      <c r="A19" s="85" t="s">
        <v>73</v>
      </c>
      <c r="B19" s="93">
        <f>IF(B7+B13=0,0,B7+B13)</f>
        <v>0</v>
      </c>
      <c r="C19" s="93">
        <f>IF(C7+C13=0,0,C7+C13)</f>
        <v>0</v>
      </c>
      <c r="D19" s="73">
        <f>IF(D7+D13=0,0,D7+D13)</f>
        <v>0</v>
      </c>
      <c r="E19" s="58"/>
      <c r="F19" s="59"/>
      <c r="G19" s="57"/>
      <c r="H19" s="84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4"/>
    </row>
    <row r="21" spans="1:8">
      <c r="A21" s="84"/>
      <c r="B21" s="84"/>
      <c r="C21" s="84"/>
      <c r="D21" s="84"/>
      <c r="E21" s="53"/>
      <c r="F21" s="57"/>
      <c r="G21" s="57"/>
      <c r="H21" s="84"/>
    </row>
    <row r="22" spans="1:8" ht="22.5">
      <c r="A22" s="65" t="s">
        <v>76</v>
      </c>
      <c r="B22" s="49" t="s">
        <v>27</v>
      </c>
      <c r="C22" s="49" t="s">
        <v>28</v>
      </c>
      <c r="D22" s="49" t="s">
        <v>6</v>
      </c>
      <c r="E22" s="84"/>
      <c r="F22" s="57"/>
      <c r="G22" s="57"/>
      <c r="H22" s="84"/>
    </row>
    <row r="23" spans="1:8">
      <c r="A23" s="85" t="s">
        <v>71</v>
      </c>
      <c r="B23" s="86"/>
      <c r="C23" s="93">
        <f>IF(C11+C17=0,0,C11+C17)</f>
        <v>0</v>
      </c>
      <c r="D23" s="73">
        <f>IF(C23=0,0,C23)</f>
        <v>0</v>
      </c>
      <c r="E23" s="84"/>
      <c r="F23" s="57"/>
      <c r="G23" s="57"/>
      <c r="H23" s="84"/>
    </row>
    <row r="24" spans="1:8">
      <c r="A24" s="85" t="s">
        <v>72</v>
      </c>
      <c r="B24" s="72">
        <v>131</v>
      </c>
      <c r="C24" s="72">
        <v>11</v>
      </c>
      <c r="D24" s="73">
        <f>SUM(B24:C24)</f>
        <v>142</v>
      </c>
      <c r="E24" s="84"/>
      <c r="F24" s="57"/>
      <c r="G24" s="57"/>
      <c r="H24" s="84"/>
    </row>
    <row r="25" spans="1:8">
      <c r="A25" s="85" t="s">
        <v>73</v>
      </c>
      <c r="B25" s="72">
        <v>288</v>
      </c>
      <c r="C25" s="72">
        <v>38</v>
      </c>
      <c r="D25" s="73">
        <f>SUM(B25:C25)</f>
        <v>326</v>
      </c>
      <c r="E25" s="84"/>
      <c r="F25" s="84"/>
      <c r="G25" s="84"/>
      <c r="H25" s="84"/>
    </row>
    <row r="26" spans="1:8">
      <c r="A26" s="55" t="str">
        <f>A20</f>
        <v>Total</v>
      </c>
      <c r="B26" s="74">
        <f>IF(B24+B25=0,0,B24+B25)</f>
        <v>419</v>
      </c>
      <c r="C26" s="56">
        <f>IF(SUM(C23:C25)=0,0,SUM(C23:C25))</f>
        <v>49</v>
      </c>
      <c r="D26" s="56">
        <f>IF(SUM(D23:D25)=0,0,SUM(D23:D25))</f>
        <v>468</v>
      </c>
      <c r="E26" s="84"/>
      <c r="F26" s="84"/>
      <c r="G26" s="84"/>
      <c r="H26" s="84"/>
    </row>
    <row r="28" spans="1:8">
      <c r="A28" s="49" t="s">
        <v>77</v>
      </c>
      <c r="B28" s="49" t="s">
        <v>27</v>
      </c>
      <c r="C28" s="49" t="str">
        <f>C16</f>
        <v>Business</v>
      </c>
      <c r="D28" s="49" t="s">
        <v>6</v>
      </c>
      <c r="E28" s="84"/>
      <c r="F28" s="84"/>
      <c r="G28" s="84"/>
      <c r="H28" s="84"/>
    </row>
    <row r="29" spans="1:8">
      <c r="A29" s="85" t="s">
        <v>71</v>
      </c>
      <c r="B29" s="86">
        <f>B17+B23</f>
        <v>0</v>
      </c>
      <c r="C29" s="93">
        <f t="shared" ref="C29:D31" si="1">C17+C23</f>
        <v>0</v>
      </c>
      <c r="D29" s="73">
        <f t="shared" si="1"/>
        <v>0</v>
      </c>
      <c r="E29" s="84"/>
      <c r="F29" s="84"/>
      <c r="G29" s="84"/>
      <c r="H29" s="84"/>
    </row>
    <row r="30" spans="1:8">
      <c r="A30" s="85" t="s">
        <v>72</v>
      </c>
      <c r="B30" s="93">
        <f>B18+B24</f>
        <v>131</v>
      </c>
      <c r="C30" s="93">
        <f t="shared" si="1"/>
        <v>11</v>
      </c>
      <c r="D30" s="73">
        <f t="shared" si="1"/>
        <v>142</v>
      </c>
      <c r="E30" s="84"/>
      <c r="F30" s="84"/>
      <c r="G30" s="84"/>
      <c r="H30" s="84"/>
    </row>
    <row r="31" spans="1:8">
      <c r="A31" s="85" t="s">
        <v>73</v>
      </c>
      <c r="B31" s="93">
        <f>B19+B25</f>
        <v>288</v>
      </c>
      <c r="C31" s="93">
        <f t="shared" si="1"/>
        <v>38</v>
      </c>
      <c r="D31" s="73">
        <f t="shared" si="1"/>
        <v>326</v>
      </c>
      <c r="E31" s="84"/>
      <c r="F31" s="84"/>
      <c r="G31" s="84"/>
      <c r="H31" s="84"/>
    </row>
    <row r="32" spans="1:8">
      <c r="A32" s="55" t="str">
        <f>A26</f>
        <v>Total</v>
      </c>
      <c r="B32" s="56">
        <f>IF(B30+B31=0,0,B30+B31)</f>
        <v>419</v>
      </c>
      <c r="C32" s="56">
        <f>IF(SUM(C29:C31)=0,0,SUM(C29:C31))</f>
        <v>49</v>
      </c>
      <c r="D32" s="56">
        <f>SUM(D29:D31)</f>
        <v>468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468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"&amp;TEXT($D$32,"0,000")&amp; " of UI's customers are participating in all REC programs"</f>
        <v>In summary, 0,468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78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52eae65260d31d7ce5249acf6dc11d7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820885a3ff7b39bb192c4bf59b42a099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274271CB-6540-4F2E-B0F3-BB98E66F4F19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2025-11-04T16:03:41Z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