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10/"/>
    </mc:Choice>
  </mc:AlternateContent>
  <xr:revisionPtr revIDLastSave="0" documentId="8_{582D5BC6-56BC-4A39-B74F-814A11AA63B0}" xr6:coauthVersionLast="47" xr6:coauthVersionMax="47" xr10:uidLastSave="{00000000-0000-0000-0000-000000000000}"/>
  <bookViews>
    <workbookView xWindow="-120" yWindow="-120" windowWidth="29040" windowHeight="1572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6" i="6"/>
  <c r="F29" i="6"/>
  <c r="C26" i="5" l="1"/>
  <c r="B26" i="5"/>
  <c r="D25" i="5"/>
  <c r="D24" i="5"/>
  <c r="D26" i="5" l="1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B32" i="5"/>
  <c r="C11" i="8" s="1"/>
  <c r="C18" i="8"/>
  <c r="B25" i="8" l="1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<sst xmlns="http://schemas.openxmlformats.org/spreadsheetml/2006/main" count="148" uniqueCount="79">
  <si>
    <t>Electric Supplier MWh Load and Customer Count</t>
  </si>
  <si>
    <t>Data as of October 31, 2025</t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</si>
  <si>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</si>
  <si>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</si>
  <si>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</si>
  <si>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</si>
  <si>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</si>
  <si>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</si>
  <si>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</si>
  <si>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</si>
  <si>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</si>
  <si>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</si>
  <si>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</si>
  <si>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212,084 MWh, or 58.3% of UI's total load is served by electric suppliers</t>
  </si>
  <si>
    <t>while 151,878 MHh, or 41.7% of the load is provided under Standard Service or Last Resort service through UI.</t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</si>
  <si>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</si>
  <si>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t>Customers</t>
  </si>
  <si>
    <t>As the above table shows, 69,800 of UI's total customers, or 19.9% are served by electric suppliers</t>
  </si>
  <si>
    <t>while 281,101 or 80.1% of the customers continue to receive Standard Service or Last Resort service through UI.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</si>
  <si>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</si>
  <si>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</si>
  <si>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</si>
  <si>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</si>
  <si>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</si>
  <si>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</si>
  <si>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</si>
  <si>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</si>
  <si>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</si>
  <si>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</si>
  <si>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</si>
  <si>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</si>
  <si>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</si>
  <si>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</si>
  <si>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</si>
  <si>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</si>
  <si>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</si>
  <si>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</si>
  <si>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</si>
  <si>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</si>
  <si>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</si>
  <si>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</si>
  <si>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</si>
  <si>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</si>
  <si>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</si>
  <si>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</si>
  <si>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</si>
  <si>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</si>
  <si>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</si>
  <si>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</si>
  <si>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</si>
  <si>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</si>
  <si>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</si>
  <si>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</si>
  <si>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</si>
  <si>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 xml:space="preserve"> 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</si>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</sst>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1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2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0" fontId="8" fillId="2" borderId="0" xfId="0" applyFont="1" applyFill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5" fontId="8" fillId="2" borderId="0" xfId="0" applyNumberFormat="1" applyFont="1" applyFill="1" applyAlignment="1">
      <alignment horizontal="centerContinuous" vertical="center"/>
    </xf>
    <xf numFmtId="0" fontId="10" fillId="3" borderId="2" xfId="0" applyFont="1" applyFill="1" applyBorder="1" applyAlignment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/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4" fontId="1" fillId="0" borderId="2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0" fontId="8" fillId="2" borderId="2" xfId="0" applyFont="1" applyFill="1" applyBorder="1" applyAlignment="1">
      <alignment horizontal="left"/>
    </xf>
    <xf numFmtId="3" fontId="8" fillId="0" borderId="2" xfId="0" applyNumberFormat="1" applyFont="1" applyBorder="1"/>
    <xf numFmtId="164" fontId="8" fillId="0" borderId="2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8"/>
  <sheetViews>
    <sheetView showGridLines="0" showZeros="0" tabSelected="1" view="pageLayout" zoomScale="106" zoomScaleNormal="100" zoomScalePageLayoutView="106" workbookViewId="0">
      <selection activeCell="F16" activeCellId="1" sqref="D16 F16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3" t="s">
        <v>1</v>
      </c>
      <c r="B2" s="63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26.25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4">
        <v>26832.913000000008</v>
      </c>
      <c r="C7" s="65">
        <v>0.20336309984180637</v>
      </c>
      <c r="D7" s="44">
        <v>80228.695000000036</v>
      </c>
      <c r="E7" s="65">
        <v>0.65229928709837537</v>
      </c>
      <c r="F7" s="44">
        <v>105021.97399999999</v>
      </c>
      <c r="G7" s="65">
        <v>0.96330795752814502</v>
      </c>
      <c r="H7" s="66">
        <v>212083.58200000002</v>
      </c>
      <c r="I7" s="25">
        <v>0.58270845171802954</v>
      </c>
    </row>
    <row r="8" spans="1:9" ht="18" customHeight="1">
      <c r="A8" s="24" t="s">
        <v>11</v>
      </c>
      <c r="B8" s="67">
        <v>105112.91699999999</v>
      </c>
      <c r="C8" s="65">
        <v>0.79663690015819366</v>
      </c>
      <c r="D8" s="67">
        <v>42764.993000000002</v>
      </c>
      <c r="E8" s="65">
        <v>0.34770071290162458</v>
      </c>
      <c r="F8" s="67">
        <v>4000.2480000000005</v>
      </c>
      <c r="G8" s="65">
        <v>3.6692042471854966E-2</v>
      </c>
      <c r="H8" s="67">
        <v>151878.15799999997</v>
      </c>
      <c r="I8" s="25">
        <v>0.41729154828197046</v>
      </c>
    </row>
    <row r="9" spans="1:9" ht="18" customHeight="1">
      <c r="A9" s="24" t="s">
        <v>12</v>
      </c>
      <c r="B9" s="26">
        <v>131945.82999999999</v>
      </c>
      <c r="C9" s="27"/>
      <c r="D9" s="26">
        <v>122993.68800000004</v>
      </c>
      <c r="E9" s="27"/>
      <c r="F9" s="26">
        <v>109022.22199999999</v>
      </c>
      <c r="G9" s="27"/>
      <c r="H9" s="26">
        <v>363961.74</v>
      </c>
      <c r="I9" s="28"/>
    </row>
    <row r="10" spans="1:9" ht="18" customHeight="1">
      <c r="A10" s="43" t="s">
        <v>13</v>
      </c>
    </row>
    <row r="11" spans="1:9" ht="18" customHeight="1">
      <c r="A11" s="43" t="s">
        <v>14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6.2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4">
        <v>51667</v>
      </c>
      <c r="C16" s="65">
        <v>0.16532487728706827</v>
      </c>
      <c r="D16" s="44">
        <v>17942</v>
      </c>
      <c r="E16" s="65">
        <v>0.47009196426232086</v>
      </c>
      <c r="F16" s="44">
        <v>191</v>
      </c>
      <c r="G16" s="65">
        <v>0.8842592592592593</v>
      </c>
      <c r="H16" s="66">
        <v>69800</v>
      </c>
      <c r="I16" s="25">
        <v>0.19891650351523649</v>
      </c>
    </row>
    <row r="17" spans="1:9" ht="18" customHeight="1">
      <c r="A17" s="24" t="s">
        <v>11</v>
      </c>
      <c r="B17" s="45">
        <v>260851</v>
      </c>
      <c r="C17" s="65">
        <v>0.83467512271293176</v>
      </c>
      <c r="D17" s="45">
        <v>20225</v>
      </c>
      <c r="E17" s="65">
        <v>0.52990803573767919</v>
      </c>
      <c r="F17" s="45">
        <v>25</v>
      </c>
      <c r="G17" s="65">
        <v>0.11574074074074074</v>
      </c>
      <c r="H17" s="45">
        <v>281101</v>
      </c>
      <c r="I17" s="25">
        <v>0.80108349648476351</v>
      </c>
    </row>
    <row r="18" spans="1:9" ht="18" customHeight="1">
      <c r="A18" s="24" t="s">
        <v>12</v>
      </c>
      <c r="B18" s="26">
        <v>312518</v>
      </c>
      <c r="C18" s="36"/>
      <c r="D18" s="26">
        <v>38167</v>
      </c>
      <c r="E18" s="27"/>
      <c r="F18" s="26">
        <v>216</v>
      </c>
      <c r="G18" s="27"/>
      <c r="H18" s="26">
        <v>350901</v>
      </c>
      <c r="I18" s="28"/>
    </row>
    <row r="19" spans="1:9" ht="18" customHeight="1">
      <c r="G19" s="32"/>
    </row>
    <row r="20" spans="1:9" ht="18" customHeight="1">
      <c r="A20" s="43" t="s">
        <v>17</v>
      </c>
      <c r="G20" s="32"/>
    </row>
    <row r="21" spans="1:9" ht="18" customHeight="1">
      <c r="A21" s="43" t="s">
        <v>18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3.5">
      <c r="A24" s="42" t="s">
        <v>19</v>
      </c>
      <c r="I24" s="60"/>
    </row>
    <row r="25" spans="1:9" ht="13.5">
      <c r="A25" s="42" t="s">
        <v>20</v>
      </c>
    </row>
    <row r="26" spans="1:9" ht="13.5">
      <c r="A26" s="42" t="s">
        <v>21</v>
      </c>
    </row>
    <row r="27" spans="1:9">
      <c r="A27" s="43" t="s">
        <v>22</v>
      </c>
    </row>
    <row r="28" spans="1:9">
      <c r="A28" s="43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5"/>
  <sheetViews>
    <sheetView showGridLines="0" showZeros="0" showWhiteSpace="0" view="pageLayout" zoomScaleNormal="100" workbookViewId="0">
      <selection activeCell="C22" sqref="C22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October 31, 2025</v>
      </c>
      <c r="B2" s="6"/>
      <c r="C2" s="6"/>
      <c r="D2" s="6"/>
      <c r="E2" s="6"/>
      <c r="F2" s="75"/>
    </row>
    <row r="3" spans="1:6" s="5" customFormat="1" ht="18" customHeight="1">
      <c r="A3" s="76"/>
      <c r="B3" s="77"/>
      <c r="C3" s="77"/>
      <c r="D3" s="77"/>
      <c r="E3" s="7"/>
      <c r="F3" s="7"/>
    </row>
    <row r="4" spans="1:6">
      <c r="A4" s="78"/>
      <c r="B4" s="79"/>
      <c r="C4" s="2" t="s">
        <v>25</v>
      </c>
      <c r="D4" s="8"/>
      <c r="E4" s="8"/>
      <c r="F4" s="10"/>
    </row>
    <row r="5" spans="1:6" s="5" customFormat="1" ht="25.5">
      <c r="A5" s="80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1">
        <v>1</v>
      </c>
      <c r="B6" s="74" t="s">
        <v>30</v>
      </c>
      <c r="C6" s="93">
        <v>998</v>
      </c>
      <c r="D6" s="93">
        <v>4668</v>
      </c>
      <c r="E6" s="93">
        <v>5666</v>
      </c>
      <c r="F6" s="81">
        <f>IF(E6=0,"",E6/$E$29)</f>
        <v>8.1175948079485374E-2</v>
      </c>
    </row>
    <row r="7" spans="1:6" ht="14.25" customHeight="1">
      <c r="A7" s="61">
        <v>2</v>
      </c>
      <c r="B7" s="74" t="s">
        <v>31</v>
      </c>
      <c r="C7" s="93">
        <v>5</v>
      </c>
      <c r="D7" s="93">
        <v>193</v>
      </c>
      <c r="E7" s="93">
        <v>198</v>
      </c>
      <c r="F7" s="81">
        <f t="shared" ref="F7:F28" si="0">IF(E7=0,"",E7/$E$29)</f>
        <v>2.8367168584077134E-3</v>
      </c>
    </row>
    <row r="8" spans="1:6" ht="14.25" customHeight="1">
      <c r="A8" s="61">
        <v>3</v>
      </c>
      <c r="B8" s="74" t="s">
        <v>32</v>
      </c>
      <c r="C8" s="93">
        <v>16212</v>
      </c>
      <c r="D8" s="93">
        <v>1550</v>
      </c>
      <c r="E8" s="93">
        <v>17762</v>
      </c>
      <c r="F8" s="81">
        <f t="shared" si="0"/>
        <v>0.25447355979312025</v>
      </c>
    </row>
    <row r="9" spans="1:6" ht="14.25" customHeight="1">
      <c r="A9" s="61">
        <v>4</v>
      </c>
      <c r="B9" s="74" t="s">
        <v>33</v>
      </c>
      <c r="C9" s="93">
        <v>46</v>
      </c>
      <c r="D9" s="93">
        <v>478</v>
      </c>
      <c r="E9" s="93">
        <v>524</v>
      </c>
      <c r="F9" s="81">
        <f t="shared" si="0"/>
        <v>7.507270877806272E-3</v>
      </c>
    </row>
    <row r="10" spans="1:6" ht="14.25" customHeight="1">
      <c r="A10" s="61">
        <v>5</v>
      </c>
      <c r="B10" s="74" t="s">
        <v>34</v>
      </c>
      <c r="C10" s="93">
        <v>12085</v>
      </c>
      <c r="D10" s="93">
        <v>441</v>
      </c>
      <c r="E10" s="93">
        <v>12526</v>
      </c>
      <c r="F10" s="81">
        <f t="shared" si="0"/>
        <v>0.1794581584263385</v>
      </c>
    </row>
    <row r="11" spans="1:6" ht="14.25" customHeight="1">
      <c r="A11" s="61">
        <v>6</v>
      </c>
      <c r="B11" s="74" t="s">
        <v>35</v>
      </c>
      <c r="C11" s="93">
        <v>6166</v>
      </c>
      <c r="D11" s="93">
        <v>894</v>
      </c>
      <c r="E11" s="93">
        <v>7060</v>
      </c>
      <c r="F11" s="81">
        <f t="shared" si="0"/>
        <v>0.1011475809109013</v>
      </c>
    </row>
    <row r="12" spans="1:6" ht="14.25" customHeight="1">
      <c r="A12" s="61">
        <v>7</v>
      </c>
      <c r="B12" s="74" t="s">
        <v>36</v>
      </c>
      <c r="C12" s="93">
        <v>48</v>
      </c>
      <c r="D12" s="93">
        <v>420</v>
      </c>
      <c r="E12" s="93">
        <v>468</v>
      </c>
      <c r="F12" s="81">
        <f t="shared" si="0"/>
        <v>6.7049671198727775E-3</v>
      </c>
    </row>
    <row r="13" spans="1:6" ht="14.25" customHeight="1">
      <c r="A13" s="61">
        <v>8</v>
      </c>
      <c r="B13" s="74" t="s">
        <v>37</v>
      </c>
      <c r="C13" s="93">
        <v>2</v>
      </c>
      <c r="D13" s="93">
        <v>70</v>
      </c>
      <c r="E13" s="93">
        <v>72</v>
      </c>
      <c r="F13" s="81">
        <f t="shared" si="0"/>
        <v>1.0315334030573504E-3</v>
      </c>
    </row>
    <row r="14" spans="1:6" ht="14.25" customHeight="1">
      <c r="A14" s="61">
        <v>9</v>
      </c>
      <c r="B14" s="74" t="s">
        <v>38</v>
      </c>
      <c r="C14" s="93">
        <v>2</v>
      </c>
      <c r="D14" s="93">
        <v>5</v>
      </c>
      <c r="E14" s="93">
        <v>7</v>
      </c>
      <c r="F14" s="81">
        <f t="shared" si="0"/>
        <v>1.0028796974168684E-4</v>
      </c>
    </row>
    <row r="15" spans="1:6" ht="14.25" customHeight="1">
      <c r="A15" s="61">
        <v>10</v>
      </c>
      <c r="B15" s="74" t="s">
        <v>39</v>
      </c>
      <c r="C15" s="93">
        <v>461</v>
      </c>
      <c r="D15" s="93">
        <v>448</v>
      </c>
      <c r="E15" s="93">
        <v>909</v>
      </c>
      <c r="F15" s="81">
        <f t="shared" si="0"/>
        <v>1.3023109213599048E-2</v>
      </c>
    </row>
    <row r="16" spans="1:6" ht="14.25" customHeight="1">
      <c r="A16" s="61">
        <v>11</v>
      </c>
      <c r="B16" s="74" t="s">
        <v>40</v>
      </c>
      <c r="C16" s="93">
        <v>166</v>
      </c>
      <c r="D16" s="93">
        <v>1198</v>
      </c>
      <c r="E16" s="93">
        <v>1364</v>
      </c>
      <c r="F16" s="81">
        <f t="shared" si="0"/>
        <v>1.9541827246808693E-2</v>
      </c>
    </row>
    <row r="17" spans="1:6" ht="14.25" customHeight="1">
      <c r="A17" s="61">
        <v>12</v>
      </c>
      <c r="B17" s="74" t="s">
        <v>41</v>
      </c>
      <c r="C17" s="93"/>
      <c r="D17" s="93">
        <v>8</v>
      </c>
      <c r="E17" s="93">
        <v>8</v>
      </c>
      <c r="F17" s="81">
        <f t="shared" si="0"/>
        <v>1.1461482256192782E-4</v>
      </c>
    </row>
    <row r="18" spans="1:6" ht="14.25" customHeight="1">
      <c r="A18" s="61">
        <v>13</v>
      </c>
      <c r="B18" s="74" t="s">
        <v>42</v>
      </c>
      <c r="C18" s="93">
        <v>2191</v>
      </c>
      <c r="D18" s="93">
        <v>182</v>
      </c>
      <c r="E18" s="93">
        <v>2373</v>
      </c>
      <c r="F18" s="81">
        <f t="shared" si="0"/>
        <v>3.3997621742431837E-2</v>
      </c>
    </row>
    <row r="19" spans="1:6" ht="14.25" customHeight="1">
      <c r="A19" s="61">
        <v>14</v>
      </c>
      <c r="B19" s="74" t="s">
        <v>43</v>
      </c>
      <c r="C19" s="93">
        <v>2</v>
      </c>
      <c r="D19" s="93">
        <v>223</v>
      </c>
      <c r="E19" s="93">
        <v>225</v>
      </c>
      <c r="F19" s="81">
        <f t="shared" si="0"/>
        <v>3.2235418845542201E-3</v>
      </c>
    </row>
    <row r="20" spans="1:6" ht="14.25" customHeight="1">
      <c r="A20" s="61">
        <v>15</v>
      </c>
      <c r="B20" s="74" t="s">
        <v>44</v>
      </c>
      <c r="C20" s="93">
        <v>912</v>
      </c>
      <c r="D20" s="93">
        <v>42</v>
      </c>
      <c r="E20" s="93">
        <v>954</v>
      </c>
      <c r="F20" s="81">
        <f t="shared" si="0"/>
        <v>1.3667817590509893E-2</v>
      </c>
    </row>
    <row r="21" spans="1:6" ht="14.25" customHeight="1">
      <c r="A21" s="61">
        <v>16</v>
      </c>
      <c r="B21" s="74" t="s">
        <v>45</v>
      </c>
      <c r="C21" s="93">
        <v>60</v>
      </c>
      <c r="D21" s="93">
        <v>5</v>
      </c>
      <c r="E21" s="93">
        <v>65</v>
      </c>
      <c r="F21" s="81">
        <f t="shared" si="0"/>
        <v>9.3124543331566355E-4</v>
      </c>
    </row>
    <row r="22" spans="1:6" ht="14.25" customHeight="1">
      <c r="A22" s="61">
        <v>17</v>
      </c>
      <c r="B22" s="74" t="s">
        <v>46</v>
      </c>
      <c r="C22" s="93">
        <v>107</v>
      </c>
      <c r="D22" s="93">
        <v>2495</v>
      </c>
      <c r="E22" s="93">
        <v>2602</v>
      </c>
      <c r="F22" s="81">
        <f t="shared" si="0"/>
        <v>3.7278471038267022E-2</v>
      </c>
    </row>
    <row r="23" spans="1:6" ht="14.25" customHeight="1">
      <c r="A23" s="61">
        <v>18</v>
      </c>
      <c r="B23" s="74" t="s">
        <v>47</v>
      </c>
      <c r="C23" s="93">
        <v>114</v>
      </c>
      <c r="D23" s="93">
        <v>316</v>
      </c>
      <c r="E23" s="93">
        <v>430</v>
      </c>
      <c r="F23" s="81">
        <f t="shared" si="0"/>
        <v>6.1605467127036203E-3</v>
      </c>
    </row>
    <row r="24" spans="1:6" ht="14.25" customHeight="1">
      <c r="A24" s="61">
        <v>19</v>
      </c>
      <c r="B24" s="74" t="s">
        <v>48</v>
      </c>
      <c r="C24" s="93">
        <v>310</v>
      </c>
      <c r="D24" s="93">
        <v>1747</v>
      </c>
      <c r="E24" s="93">
        <v>2057</v>
      </c>
      <c r="F24" s="81">
        <f t="shared" si="0"/>
        <v>2.9470336251235692E-2</v>
      </c>
    </row>
    <row r="25" spans="1:6" ht="14.25" customHeight="1">
      <c r="A25" s="61">
        <v>20</v>
      </c>
      <c r="B25" s="74" t="s">
        <v>49</v>
      </c>
      <c r="C25" s="93">
        <v>1042</v>
      </c>
      <c r="D25" s="93">
        <v>1460</v>
      </c>
      <c r="E25" s="93">
        <v>2502</v>
      </c>
      <c r="F25" s="81">
        <f t="shared" si="0"/>
        <v>3.5845785756242927E-2</v>
      </c>
    </row>
    <row r="26" spans="1:6" ht="14.25" customHeight="1">
      <c r="A26" s="61">
        <v>21</v>
      </c>
      <c r="B26" s="74" t="s">
        <v>50</v>
      </c>
      <c r="C26" s="93"/>
      <c r="D26" s="93">
        <v>11</v>
      </c>
      <c r="E26" s="93">
        <v>11</v>
      </c>
      <c r="F26" s="81">
        <f t="shared" si="0"/>
        <v>1.5759538102265075E-4</v>
      </c>
    </row>
    <row r="27" spans="1:6" ht="14.25" customHeight="1">
      <c r="A27" s="61">
        <v>22</v>
      </c>
      <c r="B27" s="74" t="s">
        <v>51</v>
      </c>
      <c r="C27" s="93">
        <v>7703</v>
      </c>
      <c r="D27" s="93">
        <v>559</v>
      </c>
      <c r="E27" s="93">
        <v>8262</v>
      </c>
      <c r="F27" s="81">
        <f t="shared" si="0"/>
        <v>0.11836845800083096</v>
      </c>
    </row>
    <row r="28" spans="1:6" ht="14.25" customHeight="1">
      <c r="A28" s="61">
        <v>23</v>
      </c>
      <c r="B28" s="74" t="s">
        <v>52</v>
      </c>
      <c r="C28" s="93">
        <v>3035</v>
      </c>
      <c r="D28" s="93">
        <v>719</v>
      </c>
      <c r="E28" s="93">
        <v>3754</v>
      </c>
      <c r="F28" s="81">
        <f t="shared" si="0"/>
        <v>5.3783005487184628E-2</v>
      </c>
    </row>
    <row r="29" spans="1:6" ht="14.25" customHeight="1">
      <c r="A29" s="61">
        <v>24</v>
      </c>
      <c r="B29" s="94" t="s">
        <v>53</v>
      </c>
      <c r="C29" s="95">
        <v>51667</v>
      </c>
      <c r="D29" s="95">
        <v>18132</v>
      </c>
      <c r="E29" s="95">
        <v>69799</v>
      </c>
      <c r="F29" s="96">
        <f>IF(E29=0,"",E29/$E$29)</f>
        <v>1</v>
      </c>
    </row>
    <row r="30" spans="1:6" ht="14.25" customHeight="1">
      <c r="A30" s="61" t="s">
        <v>54</v>
      </c>
      <c r="B30" s="70"/>
      <c r="C30" s="74"/>
      <c r="D30" s="74"/>
      <c r="E30" s="74"/>
      <c r="F30" s="81" t="s">
        <v>54</v>
      </c>
    </row>
    <row r="31" spans="1:6" ht="14.25" customHeight="1">
      <c r="A31" s="61"/>
      <c r="B31" s="70"/>
      <c r="C31" s="74"/>
      <c r="D31" s="74"/>
      <c r="E31" s="74"/>
      <c r="F31" s="81"/>
    </row>
    <row r="32" spans="1:6">
      <c r="A32" s="62"/>
    </row>
    <row r="33" spans="1:1">
      <c r="A33" t="s">
        <v>55</v>
      </c>
    </row>
    <row r="34" spans="1:1">
      <c r="A34" t="s">
        <v>56</v>
      </c>
    </row>
    <row r="35" spans="1:1">
      <c r="A35" t="s">
        <v>22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3"/>
  <sheetViews>
    <sheetView view="pageLayout" zoomScaleNormal="100" workbookViewId="0">
      <selection activeCell="A14" sqref="A14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7.7109375" style="1" customWidth="1"/>
    <col min="9" max="9" width="11.7109375" style="1" customWidth="1"/>
    <col min="10" max="16384" width="9.140625" style="1"/>
  </cols>
  <sheetData>
    <row r="1" spans="1:9" s="5" customFormat="1" ht="15.75">
      <c r="A1" s="100" t="s">
        <v>57</v>
      </c>
      <c r="B1" s="100"/>
      <c r="C1" s="100"/>
      <c r="D1" s="100"/>
      <c r="E1" s="100"/>
      <c r="F1" s="100"/>
      <c r="G1" s="100"/>
      <c r="H1" s="12"/>
      <c r="I1" s="12"/>
    </row>
    <row r="2" spans="1:9" s="5" customFormat="1" ht="15.75">
      <c r="A2" s="100" t="s">
        <v>58</v>
      </c>
      <c r="B2" s="100"/>
      <c r="C2" s="100"/>
      <c r="D2" s="100"/>
      <c r="E2" s="100"/>
      <c r="F2" s="100"/>
      <c r="G2" s="100"/>
      <c r="H2" s="12"/>
      <c r="I2" s="12"/>
    </row>
    <row r="3" spans="1:9" s="5" customFormat="1">
      <c r="A3" s="101" t="str">
        <f>'Summary Load Customers '!A2</f>
        <v>Data as of October 31, 2025</v>
      </c>
      <c r="B3" s="101"/>
      <c r="C3" s="101"/>
      <c r="D3" s="101"/>
      <c r="E3" s="101"/>
      <c r="F3" s="101"/>
      <c r="G3" s="101"/>
      <c r="H3" s="12"/>
      <c r="I3" s="12"/>
    </row>
    <row r="4" spans="1:9" s="5" customFormat="1">
      <c r="A4" s="1"/>
      <c r="B4" s="12"/>
      <c r="C4" s="12"/>
      <c r="D4" s="4"/>
      <c r="E4" s="4"/>
      <c r="F4" s="4"/>
      <c r="G4" s="12"/>
      <c r="H4" s="12"/>
      <c r="I4" s="12"/>
    </row>
    <row r="5" spans="1:9" s="5" customFormat="1" ht="15.75">
      <c r="A5" s="98" t="s">
        <v>59</v>
      </c>
      <c r="B5" s="98"/>
      <c r="C5" s="98"/>
      <c r="D5" s="98"/>
      <c r="E5" s="98"/>
      <c r="F5" s="98"/>
      <c r="G5" s="98"/>
      <c r="H5" s="1"/>
      <c r="I5" s="12"/>
    </row>
    <row r="6" spans="1:9" s="5" customFormat="1" ht="15">
      <c r="A6" s="69"/>
      <c r="B6" s="69"/>
      <c r="C6" s="69"/>
      <c r="D6" s="39"/>
      <c r="E6" s="39"/>
      <c r="F6" s="40"/>
      <c r="G6" s="40"/>
      <c r="H6" s="41"/>
      <c r="I6" s="12"/>
    </row>
    <row r="7" spans="1:9" ht="24" customHeight="1">
      <c r="A7" s="99" t="s">
        <v>60</v>
      </c>
      <c r="B7" s="99"/>
      <c r="C7" s="99"/>
      <c r="D7" s="99"/>
      <c r="E7" s="99"/>
      <c r="F7" s="99"/>
      <c r="G7" s="99"/>
    </row>
    <row r="8" spans="1:9" ht="15">
      <c r="A8" s="24"/>
      <c r="B8" s="14"/>
      <c r="C8" s="14"/>
      <c r="D8" s="14"/>
      <c r="E8" s="14"/>
      <c r="F8" s="14"/>
      <c r="G8" s="33"/>
      <c r="H8" s="12"/>
      <c r="I8" s="41"/>
    </row>
    <row r="9" spans="1:9" ht="15">
      <c r="A9" s="21"/>
      <c r="B9" s="16" t="s">
        <v>27</v>
      </c>
      <c r="C9" s="34"/>
      <c r="D9" s="16" t="s">
        <v>61</v>
      </c>
      <c r="E9" s="35"/>
      <c r="F9" s="16" t="s">
        <v>6</v>
      </c>
      <c r="G9" s="18"/>
    </row>
    <row r="10" spans="1:9" ht="15">
      <c r="A10" s="24" t="s">
        <v>62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  <c r="I10" s="12"/>
    </row>
    <row r="11" spans="1:9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5">
      <c r="A12" s="43" t="str">
        <f>"As the above table shows, "&amp;TEXT(F11,"0,000")&amp;" of UI's customers, or "&amp;TEXT(G11,"0.0%")&amp;" are participating in the CTCleanEnergyOptions Program."</f>
        <v>As the above table shows, 0,000 of UI's customers, or 0.0% are participating in the CTCleanEnergyOptions Program.</v>
      </c>
      <c r="G12" s="32"/>
    </row>
    <row r="13" spans="1:9" ht="15">
      <c r="G13" s="32"/>
    </row>
    <row r="14" spans="1:9" ht="15">
      <c r="A14" s="68" t="s">
        <v>63</v>
      </c>
      <c r="G14" s="32"/>
    </row>
    <row r="15" spans="1:9" ht="15">
      <c r="A15" s="24"/>
      <c r="B15" s="14"/>
      <c r="C15" s="14"/>
      <c r="D15" s="14"/>
      <c r="E15" s="14"/>
      <c r="F15" s="14"/>
      <c r="G15" s="33"/>
      <c r="H15" s="12"/>
    </row>
    <row r="16" spans="1:9" ht="15">
      <c r="A16" s="21"/>
      <c r="B16" s="16" t="s">
        <v>27</v>
      </c>
      <c r="C16" s="34"/>
      <c r="D16" s="16" t="s">
        <v>61</v>
      </c>
      <c r="E16" s="35"/>
      <c r="F16" s="16" t="s">
        <v>6</v>
      </c>
      <c r="G16" s="18"/>
    </row>
    <row r="17" spans="1:9" ht="15">
      <c r="A17" s="24" t="s">
        <v>64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  <c r="I17" s="12"/>
    </row>
    <row r="18" spans="1:9" ht="14.25">
      <c r="B18" s="26">
        <f>REC_programs_detail!B26</f>
        <v>416</v>
      </c>
      <c r="C18" s="27">
        <f>IF(B18=0,0,B18/'Summary Load Customers '!$B$18)</f>
        <v>1.3311233272963478E-3</v>
      </c>
      <c r="D18" s="26">
        <f>REC_programs_detail!C26</f>
        <v>49</v>
      </c>
      <c r="E18" s="27">
        <f>IF(D18=0,0,D18/('Summary Load Customers '!$D$18+'Summary Load Customers '!$F$18))</f>
        <v>1.2766068311492068E-3</v>
      </c>
      <c r="F18" s="26">
        <f>B18+D18</f>
        <v>465</v>
      </c>
      <c r="G18" s="27">
        <f>IF(F18=0,0,F18/'Summary Load Customers '!$H$18)</f>
        <v>1.3251600878880368E-3</v>
      </c>
    </row>
    <row r="19" spans="1:9" ht="14.25">
      <c r="A19" s="43" t="str">
        <f>"As the above table shows, "&amp;TEXT(F18,"0,000")&amp;" of UI's customers, or "&amp;TEXT(G18,"0.0%")&amp;" are participating in the REC only program."</f>
        <v>As the above table shows, 0,465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.25">
      <c r="A20" s="24"/>
      <c r="B20" s="31"/>
      <c r="C20" s="30"/>
      <c r="D20" s="31"/>
      <c r="E20" s="30"/>
      <c r="F20" s="31"/>
      <c r="G20" s="30"/>
      <c r="H20" s="31"/>
    </row>
    <row r="21" spans="1:9" ht="15">
      <c r="A21" s="97" t="s">
        <v>65</v>
      </c>
      <c r="B21" s="97"/>
      <c r="C21" s="97"/>
      <c r="D21" s="97"/>
      <c r="E21" s="97"/>
      <c r="F21" s="97"/>
      <c r="G21" s="97"/>
      <c r="I21" s="30"/>
    </row>
    <row r="22" spans="1:9" ht="15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5">
      <c r="A23" s="21"/>
      <c r="B23" s="16" t="s">
        <v>27</v>
      </c>
      <c r="C23" s="34"/>
      <c r="D23" s="16" t="s">
        <v>61</v>
      </c>
      <c r="E23" s="35"/>
      <c r="F23" s="16" t="s">
        <v>6</v>
      </c>
      <c r="G23" s="18"/>
    </row>
    <row r="24" spans="1:9" ht="15">
      <c r="A24" s="24" t="s">
        <v>66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  <c r="I24" s="12"/>
    </row>
    <row r="25" spans="1:9" ht="14.25">
      <c r="B25" s="26">
        <f>B11+B18</f>
        <v>416</v>
      </c>
      <c r="C25" s="27">
        <f>IF(B25=0,0,B25/'Summary Load Customers '!$B$18)</f>
        <v>1.3311233272963478E-3</v>
      </c>
      <c r="D25" s="26">
        <f>D11+D18</f>
        <v>49</v>
      </c>
      <c r="E25" s="27">
        <f>IF(D25=0,0,D25/('Summary Load Customers '!$D$18+'Summary Load Customers '!$F$18))</f>
        <v>1.2766068311492068E-3</v>
      </c>
      <c r="F25" s="26">
        <f>B25+D25</f>
        <v>465</v>
      </c>
      <c r="G25" s="27">
        <f>IF(F25=0,0,F25/'Summary Load Customers '!$H$18)</f>
        <v>1.3251600878880368E-3</v>
      </c>
    </row>
    <row r="26" spans="1:9" ht="15">
      <c r="A26" s="43" t="str">
        <f>"As the above table shows, "&amp;TEXT(F25,"0,000")&amp;" of UI's customers, or "&amp;TEXT(G25,"0.0%")&amp;" are participating in the combined REC programs."</f>
        <v>As the above table shows, 0,465 of UI's customers, or 0.1% are participating in the combined REC programs.</v>
      </c>
      <c r="G26" s="32"/>
    </row>
    <row r="27" spans="1:9" ht="15">
      <c r="G27" s="32"/>
    </row>
    <row r="28" spans="1:9" ht="13.5">
      <c r="A28" s="42" t="s">
        <v>20</v>
      </c>
    </row>
    <row r="29" spans="1:9" ht="13.5">
      <c r="A29" s="42"/>
    </row>
    <row r="30" spans="1:9" ht="13.5">
      <c r="A30" s="42" t="s">
        <v>67</v>
      </c>
    </row>
    <row r="31" spans="1:9">
      <c r="A31" s="43" t="s">
        <v>68</v>
      </c>
    </row>
    <row r="33" spans="1:1">
      <c r="A33" s="43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38"/>
  <sheetViews>
    <sheetView showZeros="0" view="pageLayout" topLeftCell="A3" zoomScaleNormal="110" workbookViewId="0">
      <selection activeCell="C24" sqref="C24"/>
    </sheetView>
  </sheetViews>
  <sheetFormatPr defaultColWidth="9.140625" defaultRowHeight="11.25"/>
  <cols>
    <col min="1" max="1" width="28" style="48" customWidth="1"/>
    <col min="2" max="3" width="19.140625" style="48" customWidth="1"/>
    <col min="4" max="4" width="20.28515625" style="48" customWidth="1"/>
    <col min="5" max="5" width="7.140625" style="48" customWidth="1"/>
    <col min="6" max="6" width="12.5703125" style="48" customWidth="1"/>
    <col min="7" max="7" width="10.42578125" style="48" customWidth="1"/>
    <col min="8" max="16384" width="9.140625" style="48"/>
  </cols>
  <sheetData>
    <row r="1" spans="1:9" s="47" customFormat="1" ht="15" customHeight="1">
      <c r="A1" s="102" t="s">
        <v>69</v>
      </c>
      <c r="B1" s="102"/>
      <c r="C1" s="102"/>
      <c r="D1" s="102"/>
      <c r="E1" s="46"/>
      <c r="F1" s="46"/>
      <c r="G1" s="82"/>
      <c r="H1" s="82"/>
      <c r="I1" s="82"/>
    </row>
    <row r="2" spans="1:9" s="5" customFormat="1" ht="18" customHeight="1">
      <c r="A2" s="102" t="str">
        <f>'Summary Load Customers '!A2</f>
        <v>Data as of October 31, 2025</v>
      </c>
      <c r="B2" s="102"/>
      <c r="C2" s="102"/>
      <c r="D2" s="102"/>
      <c r="E2" s="11"/>
      <c r="F2" s="11"/>
      <c r="G2" s="12"/>
      <c r="H2" s="12"/>
      <c r="I2" s="12"/>
    </row>
    <row r="3" spans="1:9" s="47" customFormat="1" ht="15" customHeight="1">
      <c r="A3" s="83"/>
      <c r="B3" s="83"/>
      <c r="C3" s="83"/>
      <c r="D3" s="83"/>
      <c r="E3" s="46"/>
      <c r="F3" s="46"/>
      <c r="G3" s="82"/>
      <c r="H3" s="82"/>
      <c r="I3" s="82"/>
    </row>
    <row r="4" spans="1:9" s="47" customFormat="1" ht="22.5">
      <c r="A4" s="49" t="s">
        <v>70</v>
      </c>
      <c r="B4" s="50" t="s">
        <v>27</v>
      </c>
      <c r="C4" s="49" t="s">
        <v>28</v>
      </c>
      <c r="D4" s="49" t="s">
        <v>6</v>
      </c>
      <c r="E4" s="46"/>
      <c r="F4" s="46"/>
      <c r="G4" s="82"/>
      <c r="H4" s="82"/>
      <c r="I4" s="82"/>
    </row>
    <row r="5" spans="1:9" s="47" customFormat="1" ht="15" customHeight="1">
      <c r="A5" s="84" t="s">
        <v>71</v>
      </c>
      <c r="B5" s="85"/>
      <c r="C5" s="71"/>
      <c r="D5" s="72">
        <f>IF(C5=0,0,C5)</f>
        <v>0</v>
      </c>
      <c r="E5" s="46"/>
      <c r="F5" s="46"/>
      <c r="G5" s="82"/>
      <c r="H5" s="82"/>
      <c r="I5" s="82"/>
    </row>
    <row r="6" spans="1:9">
      <c r="A6" s="84" t="s">
        <v>72</v>
      </c>
      <c r="B6" s="71">
        <v>0</v>
      </c>
      <c r="C6" s="71">
        <v>0</v>
      </c>
      <c r="D6" s="72">
        <f>SUM(B6:C6)</f>
        <v>0</v>
      </c>
      <c r="E6" s="83"/>
      <c r="F6" s="83"/>
      <c r="G6" s="83"/>
      <c r="H6" s="83"/>
      <c r="I6" s="83"/>
    </row>
    <row r="7" spans="1:9" s="52" customFormat="1">
      <c r="A7" s="84" t="s">
        <v>73</v>
      </c>
      <c r="B7" s="71">
        <v>0</v>
      </c>
      <c r="C7" s="71">
        <v>0</v>
      </c>
      <c r="D7" s="72">
        <f>SUM(B7:C7)</f>
        <v>0</v>
      </c>
      <c r="E7" s="86"/>
      <c r="F7" s="86"/>
      <c r="G7" s="51"/>
      <c r="H7" s="87"/>
      <c r="I7" s="87"/>
    </row>
    <row r="8" spans="1:9">
      <c r="A8" s="55" t="s">
        <v>12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3"/>
      <c r="F8" s="83"/>
      <c r="G8" s="53"/>
      <c r="H8" s="83"/>
      <c r="I8" s="83"/>
    </row>
    <row r="9" spans="1:9">
      <c r="A9" s="83"/>
      <c r="B9" s="88"/>
      <c r="C9" s="88"/>
      <c r="D9" s="88"/>
      <c r="E9" s="54"/>
      <c r="F9" s="54"/>
      <c r="G9" s="53"/>
      <c r="H9" s="83"/>
      <c r="I9" s="83"/>
    </row>
    <row r="10" spans="1:9" ht="22.5">
      <c r="A10" s="64" t="s">
        <v>74</v>
      </c>
      <c r="B10" s="49" t="s">
        <v>27</v>
      </c>
      <c r="C10" s="49" t="str">
        <f>C4</f>
        <v>Business</v>
      </c>
      <c r="D10" s="49" t="s">
        <v>6</v>
      </c>
      <c r="E10" s="89"/>
      <c r="F10" s="90"/>
      <c r="G10" s="53"/>
      <c r="H10" s="83"/>
      <c r="I10" s="83"/>
    </row>
    <row r="11" spans="1:9">
      <c r="A11" s="84" t="s">
        <v>71</v>
      </c>
      <c r="B11" s="85"/>
      <c r="C11" s="71"/>
      <c r="D11" s="72">
        <f>IF(C11=0,0,C11)</f>
        <v>0</v>
      </c>
      <c r="E11" s="89"/>
      <c r="F11" s="90"/>
      <c r="G11" s="53"/>
      <c r="H11" s="83"/>
      <c r="I11" s="83"/>
    </row>
    <row r="12" spans="1:9">
      <c r="A12" s="84" t="s">
        <v>72</v>
      </c>
      <c r="B12" s="71">
        <v>0</v>
      </c>
      <c r="C12" s="71">
        <v>0</v>
      </c>
      <c r="D12" s="72">
        <f>SUM(B12:C12)</f>
        <v>0</v>
      </c>
      <c r="E12" s="89"/>
      <c r="F12" s="90"/>
      <c r="G12" s="57"/>
      <c r="H12" s="83"/>
      <c r="I12" s="83"/>
    </row>
    <row r="13" spans="1:9">
      <c r="A13" s="84" t="s">
        <v>73</v>
      </c>
      <c r="B13" s="71">
        <v>0</v>
      </c>
      <c r="C13" s="71">
        <v>0</v>
      </c>
      <c r="D13" s="72">
        <f>SUM(B13:C13)</f>
        <v>0</v>
      </c>
      <c r="E13" s="58"/>
      <c r="F13" s="59"/>
      <c r="G13" s="57"/>
      <c r="H13" s="83"/>
      <c r="I13" s="83"/>
    </row>
    <row r="14" spans="1:9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3"/>
      <c r="F14" s="83"/>
      <c r="G14" s="57"/>
      <c r="H14" s="83"/>
      <c r="I14" s="83"/>
    </row>
    <row r="15" spans="1:9">
      <c r="A15" s="83"/>
      <c r="B15" s="83"/>
      <c r="C15" s="83"/>
      <c r="D15" s="91"/>
      <c r="E15" s="54"/>
      <c r="F15" s="54"/>
      <c r="G15" s="53"/>
      <c r="H15" s="83"/>
      <c r="I15" s="83"/>
    </row>
    <row r="16" spans="1:9" ht="22.5">
      <c r="A16" s="49" t="s">
        <v>75</v>
      </c>
      <c r="B16" s="49" t="s">
        <v>27</v>
      </c>
      <c r="C16" s="49" t="str">
        <f>C4</f>
        <v>Business</v>
      </c>
      <c r="D16" s="49" t="s">
        <v>6</v>
      </c>
      <c r="E16" s="89"/>
      <c r="F16" s="90"/>
      <c r="G16" s="53"/>
      <c r="H16" s="83"/>
      <c r="I16" s="83"/>
    </row>
    <row r="17" spans="1:8">
      <c r="A17" s="84" t="s">
        <v>71</v>
      </c>
      <c r="B17" s="85"/>
      <c r="C17" s="92">
        <f t="shared" ref="C17:D18" si="0">IF(C5+C11=0,0,C5+C11)</f>
        <v>0</v>
      </c>
      <c r="D17" s="72"/>
      <c r="E17" s="89"/>
      <c r="F17" s="90"/>
      <c r="G17" s="53"/>
      <c r="H17" s="83"/>
    </row>
    <row r="18" spans="1:8">
      <c r="A18" s="84" t="s">
        <v>72</v>
      </c>
      <c r="B18" s="92">
        <f>IF(B6+B12=0,0,B6+B12)</f>
        <v>0</v>
      </c>
      <c r="C18" s="92">
        <f>IF(C6+C12=0,0,C6+C12)</f>
        <v>0</v>
      </c>
      <c r="D18" s="72">
        <f t="shared" si="0"/>
        <v>0</v>
      </c>
      <c r="E18" s="89"/>
      <c r="F18" s="90"/>
      <c r="G18" s="57"/>
      <c r="H18" s="83"/>
    </row>
    <row r="19" spans="1:8">
      <c r="A19" s="84" t="s">
        <v>73</v>
      </c>
      <c r="B19" s="92">
        <f>IF(B7+B13=0,0,B7+B13)</f>
        <v>0</v>
      </c>
      <c r="C19" s="92">
        <f>IF(C7+C13=0,0,C7+C13)</f>
        <v>0</v>
      </c>
      <c r="D19" s="72">
        <f>IF(D7+D13=0,0,D7+D13)</f>
        <v>0</v>
      </c>
      <c r="E19" s="58"/>
      <c r="F19" s="59"/>
      <c r="G19" s="57"/>
      <c r="H19" s="83"/>
    </row>
    <row r="20" spans="1:8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3"/>
    </row>
    <row r="21" spans="1:8">
      <c r="A21" s="83"/>
      <c r="B21" s="83"/>
      <c r="C21" s="83"/>
      <c r="D21" s="83"/>
      <c r="E21" s="53"/>
      <c r="F21" s="57"/>
      <c r="G21" s="57"/>
      <c r="H21" s="83"/>
    </row>
    <row r="22" spans="1:8" ht="22.5">
      <c r="A22" s="64" t="s">
        <v>76</v>
      </c>
      <c r="B22" s="49" t="s">
        <v>27</v>
      </c>
      <c r="C22" s="49" t="s">
        <v>28</v>
      </c>
      <c r="D22" s="49" t="s">
        <v>6</v>
      </c>
      <c r="E22" s="83"/>
      <c r="F22" s="57"/>
      <c r="G22" s="57"/>
      <c r="H22" s="83"/>
    </row>
    <row r="23" spans="1:8">
      <c r="A23" s="84" t="s">
        <v>71</v>
      </c>
      <c r="B23" s="85"/>
      <c r="C23" s="92">
        <f>IF(C11+C17=0,0,C11+C17)</f>
        <v>0</v>
      </c>
      <c r="D23" s="72">
        <f>IF(C23=0,0,C23)</f>
        <v>0</v>
      </c>
      <c r="E23" s="83"/>
      <c r="F23" s="57"/>
      <c r="G23" s="57"/>
      <c r="H23" s="83"/>
    </row>
    <row r="24" spans="1:8">
      <c r="A24" s="84" t="s">
        <v>72</v>
      </c>
      <c r="B24" s="71">
        <v>131</v>
      </c>
      <c r="C24" s="71">
        <v>11</v>
      </c>
      <c r="D24" s="72">
        <f>SUM(B24:C24)</f>
        <v>142</v>
      </c>
      <c r="E24" s="83"/>
      <c r="F24" s="57"/>
      <c r="G24" s="57"/>
      <c r="H24" s="83"/>
    </row>
    <row r="25" spans="1:8">
      <c r="A25" s="84" t="s">
        <v>73</v>
      </c>
      <c r="B25" s="71">
        <v>285</v>
      </c>
      <c r="C25" s="71">
        <v>38</v>
      </c>
      <c r="D25" s="72">
        <f>SUM(B25:C25)</f>
        <v>323</v>
      </c>
      <c r="E25" s="83"/>
      <c r="F25" s="83"/>
      <c r="G25" s="83"/>
      <c r="H25" s="83"/>
    </row>
    <row r="26" spans="1:8">
      <c r="A26" s="55" t="str">
        <f>A20</f>
        <v>Total</v>
      </c>
      <c r="B26" s="73">
        <f>IF(B24+B25=0,0,B24+B25)</f>
        <v>416</v>
      </c>
      <c r="C26" s="56">
        <f>IF(SUM(C23:C25)=0,0,SUM(C23:C25))</f>
        <v>49</v>
      </c>
      <c r="D26" s="56">
        <f>IF(SUM(D23:D25)=0,0,SUM(D23:D25))</f>
        <v>465</v>
      </c>
      <c r="E26" s="83"/>
      <c r="F26" s="83"/>
      <c r="G26" s="83"/>
      <c r="H26" s="83"/>
    </row>
    <row r="28" spans="1:8">
      <c r="A28" s="49" t="s">
        <v>77</v>
      </c>
      <c r="B28" s="49" t="s">
        <v>27</v>
      </c>
      <c r="C28" s="49" t="str">
        <f>C16</f>
        <v>Business</v>
      </c>
      <c r="D28" s="49" t="s">
        <v>6</v>
      </c>
      <c r="E28" s="83"/>
      <c r="F28" s="83"/>
      <c r="G28" s="83"/>
      <c r="H28" s="83"/>
    </row>
    <row r="29" spans="1:8">
      <c r="A29" s="84" t="s">
        <v>71</v>
      </c>
      <c r="B29" s="85">
        <f>B17+B23</f>
        <v>0</v>
      </c>
      <c r="C29" s="92">
        <f t="shared" ref="C29:D31" si="1">C17+C23</f>
        <v>0</v>
      </c>
      <c r="D29" s="72">
        <f t="shared" si="1"/>
        <v>0</v>
      </c>
      <c r="E29" s="83"/>
      <c r="F29" s="83"/>
      <c r="G29" s="83"/>
      <c r="H29" s="83"/>
    </row>
    <row r="30" spans="1:8">
      <c r="A30" s="84" t="s">
        <v>72</v>
      </c>
      <c r="B30" s="92">
        <f>B18+B24</f>
        <v>131</v>
      </c>
      <c r="C30" s="92">
        <f t="shared" si="1"/>
        <v>11</v>
      </c>
      <c r="D30" s="72">
        <f t="shared" si="1"/>
        <v>142</v>
      </c>
      <c r="E30" s="83"/>
      <c r="F30" s="83"/>
      <c r="G30" s="83"/>
      <c r="H30" s="83"/>
    </row>
    <row r="31" spans="1:8">
      <c r="A31" s="84" t="s">
        <v>73</v>
      </c>
      <c r="B31" s="92">
        <f>B19+B25</f>
        <v>285</v>
      </c>
      <c r="C31" s="92">
        <f t="shared" si="1"/>
        <v>38</v>
      </c>
      <c r="D31" s="72">
        <f t="shared" si="1"/>
        <v>323</v>
      </c>
      <c r="E31" s="83"/>
      <c r="F31" s="83"/>
      <c r="G31" s="83"/>
      <c r="H31" s="83"/>
    </row>
    <row r="32" spans="1:8">
      <c r="A32" s="55" t="str">
        <f>A26</f>
        <v>Total</v>
      </c>
      <c r="B32" s="56">
        <f>IF(B30+B31=0,0,B30+B31)</f>
        <v>416</v>
      </c>
      <c r="C32" s="56">
        <f>IF(SUM(C29:C31)=0,0,SUM(C29:C31))</f>
        <v>49</v>
      </c>
      <c r="D32" s="56">
        <f>SUM(D29:D31)</f>
        <v>465</v>
      </c>
      <c r="E32" s="83"/>
      <c r="F32" s="83"/>
      <c r="G32" s="83"/>
      <c r="H32" s="83"/>
    </row>
    <row r="33" spans="1:7">
      <c r="A33" s="83"/>
      <c r="B33" s="83"/>
      <c r="C33" s="83"/>
      <c r="D33" s="83"/>
      <c r="E33" s="83"/>
      <c r="F33" s="83"/>
      <c r="G33" s="83"/>
    </row>
    <row r="34" spans="1:7">
      <c r="A34" s="91" t="str">
        <f>"In summary, "&amp;TEXT($D$20,"0,000")&amp; " of UI's customers are participating in the CTCleanEnergyOptions Program"</f>
        <v>In summary, 0,000 of UI's customers are participating in the CTCleanEnergyOptions Program</v>
      </c>
      <c r="B34" s="83"/>
      <c r="C34" s="83"/>
      <c r="D34" s="83"/>
      <c r="E34" s="83"/>
      <c r="F34" s="83"/>
      <c r="G34" s="83"/>
    </row>
    <row r="35" spans="1:7">
      <c r="A35" s="91" t="str">
        <f>"In summary, "&amp;TEXT($D$26,"000")&amp; " of UI's customers are participating in RECs only with Sterling Planet"</f>
        <v>In summary, 465 of UI's customers are participating in RECs only with Sterling Planet</v>
      </c>
      <c r="B35" s="83"/>
      <c r="C35" s="83"/>
      <c r="D35" s="83"/>
      <c r="E35" s="83"/>
      <c r="F35" s="83"/>
      <c r="G35" s="83"/>
    </row>
    <row r="36" spans="1:7">
      <c r="A36" s="91" t="str">
        <f>"In summary, "&amp;TEXT($D$32,"0,000")&amp; " of UI's customers are participating in all REC programs"</f>
        <v>In summary, 0,465 of UI's customers are participating in all REC programs</v>
      </c>
      <c r="B36" s="83"/>
      <c r="C36" s="83"/>
      <c r="D36" s="83"/>
      <c r="E36" s="83"/>
      <c r="F36" s="83"/>
      <c r="G36" s="83"/>
    </row>
    <row r="38" spans="1:7">
      <c r="A38" s="91" t="s">
        <v>78</v>
      </c>
      <c r="B38" s="83"/>
      <c r="C38" s="83"/>
      <c r="D38" s="83"/>
      <c r="E38" s="83"/>
      <c r="F38" s="83"/>
      <c r="G38" s="83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c4b3ac7c61f7526a394f71043ee5671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969326c8e5d9f41372cc8796625f384d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FD2D0F-D661-492B-92FB-4A59CF007833}"/>
</file>

<file path=customXml/itemProps2.xml><?xml version="1.0" encoding="utf-8"?>
<ds:datastoreItem xmlns:ds="http://schemas.openxmlformats.org/officeDocument/2006/customXml" ds:itemID="{D6E1DDE4-AEA8-48A5-875B-FF6C4D3F3DE1}"/>
</file>

<file path=customXml/itemProps3.xml><?xml version="1.0" encoding="utf-8"?>
<ds:datastoreItem xmlns:ds="http://schemas.openxmlformats.org/officeDocument/2006/customXml" ds:itemID="{3A805983-E308-40FB-9A4E-B0CB25C008BA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2025-12-04T18:57:39Z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  <property fmtid="{D5CDD505-2E9C-101B-9397-08002B2CF9AE}" pid="11" name="MediaServiceImageTags">
    <vt:lpwstr/>
  </property>
</Properties>
</file>