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berdrolaus.sharepoint.com/sites/LoadSettlementandSupplierRelations/Documentos compartidos/Regulatory/06-10-22_Switch_reports_and_letters/Supplier Counts/2025/2025-12/"/>
    </mc:Choice>
  </mc:AlternateContent>
  <xr:revisionPtr revIDLastSave="26" documentId="8_{60553E0D-9EEF-4A15-9AAE-689F23B5FDAE}" xr6:coauthVersionLast="47" xr6:coauthVersionMax="47" xr10:uidLastSave="{B8E93A1D-3C82-4F19-A7CA-DC0F6A9D31C4}"/>
  <bookViews>
    <workbookView xWindow="-110" yWindow="-110" windowWidth="19420" windowHeight="10300" tabRatio="838" xr2:uid="{00000000-000D-0000-FFFF-FFFF00000000}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6" l="1"/>
  <c r="F7" i="6" l="1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6" i="6"/>
  <c r="F29" i="6"/>
  <c r="C26" i="5" l="1"/>
  <c r="B26" i="5"/>
  <c r="D25" i="5"/>
  <c r="D24" i="5"/>
  <c r="D26" i="5" l="1"/>
  <c r="D11" i="8"/>
  <c r="B11" i="8"/>
  <c r="B18" i="5" l="1"/>
  <c r="B19" i="5"/>
  <c r="C19" i="5"/>
  <c r="C31" i="5" l="1"/>
  <c r="B29" i="5"/>
  <c r="C8" i="5"/>
  <c r="A2" i="6"/>
  <c r="B30" i="5"/>
  <c r="C18" i="5"/>
  <c r="C30" i="5" s="1"/>
  <c r="B31" i="5"/>
  <c r="A2" i="5"/>
  <c r="A3" i="8"/>
  <c r="B18" i="8"/>
  <c r="F24" i="8"/>
  <c r="F17" i="8"/>
  <c r="F10" i="8"/>
  <c r="D5" i="5"/>
  <c r="D11" i="5"/>
  <c r="C17" i="5"/>
  <c r="C23" i="5" s="1"/>
  <c r="D6" i="5"/>
  <c r="D12" i="5"/>
  <c r="D7" i="5"/>
  <c r="D13" i="5"/>
  <c r="D24" i="8"/>
  <c r="D17" i="8"/>
  <c r="D10" i="8"/>
  <c r="A20" i="5"/>
  <c r="A26" i="5" s="1"/>
  <c r="A32" i="5" s="1"/>
  <c r="C16" i="5"/>
  <c r="C28" i="5" s="1"/>
  <c r="C14" i="5"/>
  <c r="B8" i="5"/>
  <c r="B14" i="5"/>
  <c r="A14" i="5"/>
  <c r="C10" i="5"/>
  <c r="B20" i="5"/>
  <c r="D19" i="5" l="1"/>
  <c r="D31" i="5" s="1"/>
  <c r="D14" i="5"/>
  <c r="C20" i="5"/>
  <c r="C29" i="5"/>
  <c r="C32" i="5" s="1"/>
  <c r="D23" i="5"/>
  <c r="D29" i="5" s="1"/>
  <c r="D18" i="8"/>
  <c r="E18" i="8" s="1"/>
  <c r="D18" i="5"/>
  <c r="D30" i="5" s="1"/>
  <c r="D8" i="5"/>
  <c r="B32" i="5"/>
  <c r="C11" i="8" s="1"/>
  <c r="C18" i="8"/>
  <c r="B25" i="8" l="1"/>
  <c r="C25" i="8" s="1"/>
  <c r="F11" i="8"/>
  <c r="G11" i="8" s="1"/>
  <c r="A12" i="8" s="1"/>
  <c r="D25" i="8"/>
  <c r="E25" i="8" s="1"/>
  <c r="E11" i="8"/>
  <c r="D20" i="5"/>
  <c r="A34" i="5" s="1"/>
  <c r="A35" i="5"/>
  <c r="D32" i="5"/>
  <c r="A36" i="5" s="1"/>
  <c r="F18" i="8"/>
  <c r="G18" i="8" s="1"/>
  <c r="A19" i="8" s="1"/>
  <c r="F25" i="8" l="1"/>
  <c r="G25" i="8" s="1"/>
  <c r="A26" i="8" s="1"/>
</calcChain>
</file>

<file path=xl/sharedStrings.xml><?xml version="1.0" encoding="utf-8"?>
<sst xmlns="http://schemas.openxmlformats.org/spreadsheetml/2006/main" count="148" uniqueCount="80">
  <si>
    <t>Electric Supplier MWh Load and Customer Count</t>
  </si>
  <si>
    <t>Residential - SS</t>
  </si>
  <si>
    <t>Business - SS</t>
  </si>
  <si>
    <t>Business - LRS</t>
  </si>
  <si>
    <t>Total UI Territory</t>
  </si>
  <si>
    <t>MWh</t>
  </si>
  <si>
    <t>% of Class</t>
  </si>
  <si>
    <t>% of Total</t>
  </si>
  <si>
    <t>Suppliers</t>
  </si>
  <si>
    <t>UI</t>
  </si>
  <si>
    <t>Total</t>
  </si>
  <si>
    <t>Customers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</si>
  <si>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</si>
  <si>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t>SS = Standard Service;  LRS = Last Resort Service</t>
  </si>
  <si>
    <t>Customers with monthly demands of 500kW or more are required to take service under LRS GSC rates.</t>
  </si>
  <si>
    <t>Electric Suppliers - Customer Count Data</t>
  </si>
  <si>
    <t>Customer Counts by Class</t>
  </si>
  <si>
    <t>Electric Supplier</t>
  </si>
  <si>
    <t>Residential</t>
  </si>
  <si>
    <t>Business</t>
  </si>
  <si>
    <t>% of Supplier Customers</t>
  </si>
  <si>
    <t>Constellation NewEnergy - C&amp;I</t>
  </si>
  <si>
    <t>Champion Energy Services</t>
  </si>
  <si>
    <t>Constellation NewEnergy - MM</t>
  </si>
  <si>
    <t>Catalyst Power &amp; Gas, LLC</t>
  </si>
  <si>
    <t>Town Square Energy, LLC</t>
  </si>
  <si>
    <t>Direct Energy Services</t>
  </si>
  <si>
    <t>EDF Energy Services, LLC</t>
  </si>
  <si>
    <t>Eligo Energy CT, LLC</t>
  </si>
  <si>
    <t>Energy Plus Holdings LLC</t>
  </si>
  <si>
    <t>First Point Power, LLC</t>
  </si>
  <si>
    <t>NextEra Energy Services Connecticut, LLC</t>
  </si>
  <si>
    <t>Grid Power Direct, LLC</t>
  </si>
  <si>
    <t>Major Energy Electric Services, LLC</t>
  </si>
  <si>
    <t>MP2 Energy NE LLC</t>
  </si>
  <si>
    <t>North American Power and Gas</t>
  </si>
  <si>
    <t>NRG Retail Solutions</t>
  </si>
  <si>
    <t>Calpine Energy Solutions, LLC</t>
  </si>
  <si>
    <t>Direct Energy Business</t>
  </si>
  <si>
    <t>ENGIE Resources Inc.</t>
  </si>
  <si>
    <t>Texas Retail Energy</t>
  </si>
  <si>
    <t>Think Energy</t>
  </si>
  <si>
    <t>XOOM Energy Connecticut, LLC</t>
  </si>
  <si>
    <t>Grand Total</t>
  </si>
  <si>
    <t>*The customer counts are as of month end and do not reflect pending enrollments.</t>
  </si>
  <si>
    <t>*The MWh load is cumulative for the calendar month (1 MWh = 1,000 kWh)</t>
  </si>
  <si>
    <t>Summary Data for Renewable Energy Certificate ("REC") Sales</t>
  </si>
  <si>
    <t>REC Supplier Customer Count</t>
  </si>
  <si>
    <t>Participation in CT REC programs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</si>
  <si>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3</t>
    </r>
  </si>
  <si>
    <t xml:space="preserve">Business </t>
  </si>
  <si>
    <t>Total CCEO</t>
  </si>
  <si>
    <t>Customer Count - REC only programs</t>
  </si>
  <si>
    <t>Total REC only</t>
  </si>
  <si>
    <t>Customer Count - Combined, CTCleanOptions Program and REC only programs</t>
  </si>
  <si>
    <t>Total all RECs</t>
  </si>
  <si>
    <r>
      <t>3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</si>
  <si>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 xml:space="preserve">   customers support clean energy through a surcharge on their bill.</t>
  </si>
  <si>
    <t>Renewable Energy Certificate - Number of Participating Customers*</t>
  </si>
  <si>
    <t>Community Energy - CTCleanEnergyOptions Program</t>
  </si>
  <si>
    <t>25% Option</t>
  </si>
  <si>
    <t>50% Option</t>
  </si>
  <si>
    <t>100 % Option</t>
  </si>
  <si>
    <t>3Degrees  - CTCleanEnergyOptions Program</t>
  </si>
  <si>
    <t>Total -           CTCleanEnergyOptions Program</t>
  </si>
  <si>
    <t>Sterling Planet - Renewable Energy Certificates</t>
  </si>
  <si>
    <t>Total - All REC options</t>
  </si>
  <si>
    <t>* The customer counts are as of month end and do not reflect pending enrollments.</t>
  </si>
  <si>
    <t>Smartest Energy US LLC</t>
  </si>
  <si>
    <t xml:space="preserve"> </t>
  </si>
  <si>
    <t>Customer Load - Suppliers and UI (MWh) 1</t>
  </si>
  <si>
    <t>Customer Count - Suppliers and UI 2</t>
  </si>
  <si>
    <t>1 Load is cumulative for the calendar month (1 MWh = 1,000 kWh)</t>
  </si>
  <si>
    <t>2 Customer counts are as of the date shown and do not reflect pending enrollments.</t>
  </si>
  <si>
    <t>3 The CTCleanOptions Program is not an electric supply option.  Instead, participating customers support clean energy through a surcharge on their bill.</t>
  </si>
  <si>
    <t>Data as of December 31, 2025</t>
  </si>
  <si>
    <t>As the above table shows, 217,940 MWh, or 51.0% of UI's total load is served by electric suppliers</t>
  </si>
  <si>
    <t>while 209,252 MHh, or 49.0% of the load is provided under Standard Service or Last Resort service through UI.</t>
  </si>
  <si>
    <t>As the above table shows, 66,517 of UI's total customers, or 18.9% are served by electric suppliers</t>
  </si>
  <si>
    <t>while 285,337 or 81.1% of the customers continue to receive Standard Service or Last Resort service through UI.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</si>
</sst>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[$-409]mmmm\ d\,\ yyyy;@"/>
  </numFmts>
  <fonts count="17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vertAlign val="superscript"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3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0" fillId="2" borderId="0" xfId="0" applyFill="1"/>
    <xf numFmtId="0" fontId="8" fillId="0" borderId="1" xfId="0" applyFont="1" applyBorder="1" applyAlignment="1">
      <alignment horizontal="centerContinuous" vertical="center"/>
    </xf>
    <xf numFmtId="0" fontId="8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Continuous" vertical="center"/>
    </xf>
    <xf numFmtId="0" fontId="0" fillId="2" borderId="0" xfId="0" applyFill="1" applyAlignment="1">
      <alignment vertical="center"/>
    </xf>
    <xf numFmtId="0" fontId="8" fillId="0" borderId="0" xfId="0" applyFont="1" applyAlignment="1">
      <alignment horizontal="centerContinuous" vertical="center"/>
    </xf>
    <xf numFmtId="164" fontId="8" fillId="0" borderId="0" xfId="0" applyNumberFormat="1" applyFont="1" applyAlignment="1">
      <alignment horizontal="center"/>
    </xf>
    <xf numFmtId="0" fontId="8" fillId="0" borderId="3" xfId="0" applyFont="1" applyBorder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8" fillId="0" borderId="4" xfId="0" applyFont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0" fillId="2" borderId="0" xfId="0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 wrapText="1"/>
    </xf>
    <xf numFmtId="0" fontId="4" fillId="2" borderId="0" xfId="0" applyFont="1" applyFill="1" applyAlignment="1">
      <alignment horizontal="centerContinuous" vertical="center"/>
    </xf>
    <xf numFmtId="0" fontId="5" fillId="2" borderId="0" xfId="0" applyFont="1" applyFill="1" applyAlignment="1">
      <alignment horizontal="centerContinuous" vertical="center" wrapText="1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0" fillId="2" borderId="6" xfId="0" applyFill="1" applyBorder="1" applyAlignment="1">
      <alignment horizontal="centerContinuous" vertical="center"/>
    </xf>
    <xf numFmtId="9" fontId="3" fillId="2" borderId="6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2" borderId="0" xfId="0" applyFont="1" applyFill="1"/>
    <xf numFmtId="164" fontId="4" fillId="2" borderId="8" xfId="2" applyNumberFormat="1" applyFont="1" applyFill="1" applyBorder="1" applyAlignment="1" applyProtection="1">
      <alignment horizontal="center"/>
    </xf>
    <xf numFmtId="3" fontId="4" fillId="2" borderId="9" xfId="0" applyNumberFormat="1" applyFont="1" applyFill="1" applyBorder="1" applyAlignment="1">
      <alignment horizontal="center"/>
    </xf>
    <xf numFmtId="164" fontId="4" fillId="2" borderId="10" xfId="2" applyNumberFormat="1" applyFont="1" applyFill="1" applyBorder="1" applyAlignment="1" applyProtection="1">
      <alignment horizontal="center"/>
    </xf>
    <xf numFmtId="0" fontId="4" fillId="2" borderId="10" xfId="0" applyFont="1" applyFill="1" applyBorder="1"/>
    <xf numFmtId="3" fontId="3" fillId="2" borderId="0" xfId="0" applyNumberFormat="1" applyFont="1" applyFill="1" applyAlignment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Alignment="1">
      <alignment horizontal="center"/>
    </xf>
    <xf numFmtId="9" fontId="3" fillId="2" borderId="0" xfId="0" applyNumberFormat="1" applyFont="1" applyFill="1" applyAlignment="1">
      <alignment horizontal="center"/>
    </xf>
    <xf numFmtId="164" fontId="3" fillId="2" borderId="0" xfId="0" applyNumberFormat="1" applyFont="1" applyFill="1" applyAlignment="1">
      <alignment horizontal="centerContinuous" vertical="center"/>
    </xf>
    <xf numFmtId="0" fontId="3" fillId="2" borderId="6" xfId="0" applyFont="1" applyFill="1" applyBorder="1" applyAlignment="1">
      <alignment horizontal="centerContinuous"/>
    </xf>
    <xf numFmtId="0" fontId="0" fillId="2" borderId="6" xfId="0" applyFill="1" applyBorder="1" applyAlignment="1">
      <alignment horizontal="centerContinuous"/>
    </xf>
    <xf numFmtId="10" fontId="4" fillId="2" borderId="10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Alignment="1">
      <alignment horizontal="right"/>
    </xf>
    <xf numFmtId="164" fontId="3" fillId="2" borderId="0" xfId="0" applyNumberFormat="1" applyFont="1" applyFill="1" applyAlignment="1">
      <alignment horizontal="right"/>
    </xf>
    <xf numFmtId="164" fontId="3" fillId="2" borderId="0" xfId="0" applyNumberFormat="1" applyFont="1" applyFill="1" applyAlignment="1">
      <alignment horizontal="center"/>
    </xf>
    <xf numFmtId="164" fontId="8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Continuous"/>
    </xf>
    <xf numFmtId="0" fontId="11" fillId="2" borderId="0" xfId="0" applyFont="1" applyFill="1"/>
    <xf numFmtId="0" fontId="7" fillId="2" borderId="0" xfId="0" applyFont="1" applyFill="1"/>
    <xf numFmtId="3" fontId="4" fillId="0" borderId="7" xfId="0" applyNumberFormat="1" applyFont="1" applyBorder="1" applyAlignment="1" applyProtection="1">
      <alignment horizontal="center"/>
      <protection locked="0"/>
    </xf>
    <xf numFmtId="3" fontId="6" fillId="0" borderId="7" xfId="0" applyNumberFormat="1" applyFont="1" applyBorder="1" applyAlignment="1" applyProtection="1">
      <alignment horizontal="center"/>
      <protection locked="0"/>
    </xf>
    <xf numFmtId="0" fontId="10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/>
    <xf numFmtId="0" fontId="10" fillId="2" borderId="2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Continuous" vertical="center"/>
    </xf>
    <xf numFmtId="0" fontId="10" fillId="2" borderId="0" xfId="0" applyFont="1" applyFill="1" applyAlignment="1">
      <alignment horizontal="center" wrapText="1"/>
    </xf>
    <xf numFmtId="0" fontId="14" fillId="2" borderId="0" xfId="0" applyFont="1" applyFill="1" applyAlignment="1">
      <alignment wrapText="1"/>
    </xf>
    <xf numFmtId="9" fontId="10" fillId="2" borderId="0" xfId="0" applyNumberFormat="1" applyFont="1" applyFill="1" applyAlignment="1">
      <alignment horizontal="center"/>
    </xf>
    <xf numFmtId="0" fontId="15" fillId="2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/>
    </xf>
    <xf numFmtId="3" fontId="10" fillId="2" borderId="2" xfId="0" applyNumberFormat="1" applyFont="1" applyFill="1" applyBorder="1" applyAlignment="1">
      <alignment horizontal="center"/>
    </xf>
    <xf numFmtId="164" fontId="10" fillId="2" borderId="0" xfId="0" applyNumberFormat="1" applyFont="1" applyFill="1" applyAlignment="1">
      <alignment horizontal="center"/>
    </xf>
    <xf numFmtId="3" fontId="10" fillId="2" borderId="0" xfId="0" applyNumberFormat="1" applyFont="1" applyFill="1" applyAlignment="1">
      <alignment horizontal="right"/>
    </xf>
    <xf numFmtId="164" fontId="10" fillId="2" borderId="0" xfId="0" applyNumberFormat="1" applyFont="1" applyFill="1" applyAlignment="1">
      <alignment horizontal="right"/>
    </xf>
    <xf numFmtId="0" fontId="8" fillId="2" borderId="0" xfId="0" applyFont="1" applyFill="1"/>
    <xf numFmtId="3" fontId="1" fillId="0" borderId="2" xfId="3" applyNumberFormat="1" applyBorder="1" applyAlignment="1">
      <alignment horizontal="center"/>
    </xf>
    <xf numFmtId="3" fontId="1" fillId="0" borderId="0" xfId="3" applyNumberFormat="1" applyAlignment="1">
      <alignment horizontal="center"/>
    </xf>
    <xf numFmtId="165" fontId="8" fillId="2" borderId="0" xfId="0" applyNumberFormat="1" applyFont="1" applyFill="1" applyAlignment="1">
      <alignment horizontal="centerContinuous" vertical="center"/>
    </xf>
    <xf numFmtId="0" fontId="10" fillId="3" borderId="2" xfId="0" applyFont="1" applyFill="1" applyBorder="1" applyAlignment="1">
      <alignment horizontal="center" vertical="center" wrapText="1"/>
    </xf>
    <xf numFmtId="164" fontId="4" fillId="0" borderId="8" xfId="2" applyNumberFormat="1" applyFont="1" applyFill="1" applyBorder="1" applyAlignment="1" applyProtection="1">
      <alignment horizontal="center"/>
    </xf>
    <xf numFmtId="3" fontId="4" fillId="0" borderId="7" xfId="0" applyNumberFormat="1" applyFont="1" applyBorder="1" applyAlignment="1">
      <alignment horizontal="center"/>
    </xf>
    <xf numFmtId="3" fontId="6" fillId="0" borderId="7" xfId="0" applyNumberFormat="1" applyFont="1" applyBorder="1" applyAlignment="1">
      <alignment horizontal="center"/>
    </xf>
    <xf numFmtId="0" fontId="3" fillId="2" borderId="0" xfId="0" applyFont="1" applyFill="1" applyAlignment="1">
      <alignment horizontal="centerContinuous" vertical="center"/>
    </xf>
    <xf numFmtId="0" fontId="0" fillId="2" borderId="0" xfId="0" applyFill="1" applyAlignment="1">
      <alignment horizontal="center"/>
    </xf>
    <xf numFmtId="0" fontId="1" fillId="2" borderId="2" xfId="0" applyFont="1" applyFill="1" applyBorder="1"/>
    <xf numFmtId="3" fontId="9" fillId="0" borderId="2" xfId="0" applyNumberFormat="1" applyFont="1" applyBorder="1" applyAlignment="1" applyProtection="1">
      <alignment horizontal="center"/>
      <protection locked="0"/>
    </xf>
    <xf numFmtId="3" fontId="9" fillId="2" borderId="2" xfId="0" applyNumberFormat="1" applyFont="1" applyFill="1" applyBorder="1" applyAlignment="1">
      <alignment horizontal="center"/>
    </xf>
    <xf numFmtId="3" fontId="10" fillId="0" borderId="2" xfId="0" applyNumberFormat="1" applyFont="1" applyBorder="1" applyAlignment="1">
      <alignment horizontal="center"/>
    </xf>
    <xf numFmtId="0" fontId="0" fillId="0" borderId="2" xfId="0" applyBorder="1"/>
    <xf numFmtId="0" fontId="1" fillId="0" borderId="0" xfId="0" applyFont="1" applyAlignment="1">
      <alignment horizontal="centerContinuous" vertical="center"/>
    </xf>
    <xf numFmtId="3" fontId="1" fillId="0" borderId="0" xfId="0" applyNumberFormat="1" applyFont="1" applyAlignment="1">
      <alignment horizontal="center"/>
    </xf>
    <xf numFmtId="0" fontId="1" fillId="0" borderId="0" xfId="0" applyFont="1"/>
    <xf numFmtId="3" fontId="1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/>
    </xf>
    <xf numFmtId="164" fontId="1" fillId="0" borderId="2" xfId="2" applyNumberFormat="1" applyFont="1" applyFill="1" applyBorder="1" applyAlignment="1" applyProtection="1">
      <alignment horizont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9" fillId="2" borderId="2" xfId="0" applyFont="1" applyFill="1" applyBorder="1"/>
    <xf numFmtId="3" fontId="9" fillId="0" borderId="2" xfId="0" applyNumberFormat="1" applyFont="1" applyBorder="1" applyAlignment="1">
      <alignment horizontal="center"/>
    </xf>
    <xf numFmtId="0" fontId="9" fillId="2" borderId="0" xfId="0" applyFont="1" applyFill="1" applyAlignment="1">
      <alignment horizontal="centerContinuous" vertical="center" wrapText="1"/>
    </xf>
    <xf numFmtId="0" fontId="9" fillId="2" borderId="0" xfId="0" applyFont="1" applyFill="1" applyAlignment="1">
      <alignment wrapText="1"/>
    </xf>
    <xf numFmtId="3" fontId="9" fillId="2" borderId="0" xfId="0" applyNumberFormat="1" applyFont="1" applyFill="1" applyAlignment="1">
      <alignment horizontal="center"/>
    </xf>
    <xf numFmtId="3" fontId="9" fillId="2" borderId="0" xfId="0" applyNumberFormat="1" applyFont="1" applyFill="1" applyAlignment="1">
      <alignment horizontal="right"/>
    </xf>
    <xf numFmtId="164" fontId="9" fillId="2" borderId="0" xfId="0" applyNumberFormat="1" applyFont="1" applyFill="1" applyAlignment="1">
      <alignment horizontal="right"/>
    </xf>
    <xf numFmtId="0" fontId="9" fillId="0" borderId="0" xfId="0" applyFont="1"/>
    <xf numFmtId="3" fontId="9" fillId="2" borderId="2" xfId="0" applyNumberFormat="1" applyFont="1" applyFill="1" applyBorder="1" applyAlignment="1" applyProtection="1">
      <alignment horizontal="center"/>
      <protection locked="0"/>
    </xf>
    <xf numFmtId="3" fontId="0" fillId="0" borderId="2" xfId="0" applyNumberFormat="1" applyBorder="1"/>
    <xf numFmtId="0" fontId="8" fillId="2" borderId="2" xfId="0" applyFont="1" applyFill="1" applyBorder="1" applyAlignment="1">
      <alignment horizontal="left"/>
    </xf>
    <xf numFmtId="3" fontId="8" fillId="0" borderId="2" xfId="0" applyNumberFormat="1" applyFont="1" applyBorder="1"/>
    <xf numFmtId="164" fontId="8" fillId="0" borderId="2" xfId="2" applyNumberFormat="1" applyFont="1" applyFill="1" applyBorder="1" applyAlignment="1" applyProtection="1">
      <alignment horizontal="center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6">
    <cellStyle name="Comma 2" xfId="4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  <cellStyle name="Percent" xfId="2" builtinId="5"/>
    <cellStyle name="Percent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28"/>
  <sheetViews>
    <sheetView showGridLines="0" showZeros="0" tabSelected="1" view="pageLayout" zoomScale="106" zoomScaleNormal="100" zoomScalePageLayoutView="106" workbookViewId="0">
      <selection activeCell="A2" sqref="A2"/>
    </sheetView>
  </sheetViews>
  <sheetFormatPr defaultColWidth="9.1796875" defaultRowHeight="12.5" x14ac:dyDescent="0.25"/>
  <cols>
    <col min="1" max="1" width="18.1796875" style="1" customWidth="1"/>
    <col min="2" max="2" width="14.26953125" style="1" customWidth="1"/>
    <col min="3" max="3" width="11.7265625" style="1" customWidth="1"/>
    <col min="4" max="4" width="14.26953125" style="1" customWidth="1"/>
    <col min="5" max="5" width="11.7265625" style="1" customWidth="1"/>
    <col min="6" max="6" width="14.26953125" style="1" customWidth="1"/>
    <col min="7" max="7" width="11.7265625" style="1" customWidth="1"/>
    <col min="8" max="8" width="14.26953125" style="1" customWidth="1"/>
    <col min="9" max="9" width="11.7265625" style="1" customWidth="1"/>
    <col min="10" max="10" width="9.1796875" style="1" customWidth="1"/>
    <col min="11" max="16384" width="9.1796875" style="1"/>
  </cols>
  <sheetData>
    <row r="1" spans="1:9" s="5" customFormat="1" ht="18" customHeight="1" x14ac:dyDescent="0.25">
      <c r="A1" s="11" t="s">
        <v>0</v>
      </c>
      <c r="B1" s="11"/>
      <c r="C1" s="11"/>
      <c r="D1" s="11"/>
      <c r="E1" s="11"/>
      <c r="F1" s="11"/>
      <c r="G1" s="12"/>
      <c r="H1" s="12"/>
      <c r="I1" s="12"/>
    </row>
    <row r="2" spans="1:9" s="5" customFormat="1" ht="18" customHeight="1" x14ac:dyDescent="0.25">
      <c r="A2" s="63" t="s">
        <v>75</v>
      </c>
      <c r="B2" s="63"/>
      <c r="C2" s="12"/>
      <c r="D2" s="4"/>
      <c r="E2" s="4"/>
      <c r="F2" s="4"/>
      <c r="G2" s="12"/>
      <c r="H2" s="12"/>
      <c r="I2" s="12"/>
    </row>
    <row r="4" spans="1:9" ht="18" customHeight="1" x14ac:dyDescent="0.25">
      <c r="A4" s="13" t="s">
        <v>70</v>
      </c>
      <c r="B4" s="14"/>
      <c r="C4" s="14"/>
      <c r="D4" s="14"/>
      <c r="E4" s="14"/>
      <c r="F4" s="14"/>
      <c r="G4" s="15"/>
      <c r="H4" s="12"/>
      <c r="I4" s="12"/>
    </row>
    <row r="5" spans="1:9" s="20" customFormat="1" ht="18" customHeight="1" x14ac:dyDescent="0.25">
      <c r="A5" s="1"/>
      <c r="B5" s="16" t="s">
        <v>1</v>
      </c>
      <c r="C5" s="17"/>
      <c r="D5" s="16" t="s">
        <v>2</v>
      </c>
      <c r="E5" s="18"/>
      <c r="F5" s="16" t="s">
        <v>3</v>
      </c>
      <c r="G5" s="19"/>
      <c r="H5" s="16" t="s">
        <v>4</v>
      </c>
      <c r="I5" s="18"/>
    </row>
    <row r="6" spans="1:9" ht="26.25" customHeight="1" x14ac:dyDescent="0.25">
      <c r="A6" s="21"/>
      <c r="B6" s="22" t="s">
        <v>5</v>
      </c>
      <c r="C6" s="23" t="s">
        <v>6</v>
      </c>
      <c r="D6" s="22" t="s">
        <v>5</v>
      </c>
      <c r="E6" s="23" t="s">
        <v>6</v>
      </c>
      <c r="F6" s="22" t="s">
        <v>5</v>
      </c>
      <c r="G6" s="23" t="s">
        <v>6</v>
      </c>
      <c r="H6" s="22" t="s">
        <v>5</v>
      </c>
      <c r="I6" s="23" t="s">
        <v>7</v>
      </c>
    </row>
    <row r="7" spans="1:9" ht="18" customHeight="1" x14ac:dyDescent="0.3">
      <c r="A7" s="24" t="s">
        <v>8</v>
      </c>
      <c r="B7" s="44">
        <v>36676.386999999995</v>
      </c>
      <c r="C7" s="65">
        <v>0.19763526692886813</v>
      </c>
      <c r="D7" s="44">
        <v>79848.220000000045</v>
      </c>
      <c r="E7" s="65">
        <v>0.58393891440096191</v>
      </c>
      <c r="F7" s="44">
        <v>101415.512</v>
      </c>
      <c r="G7" s="65">
        <v>0.96701469135004459</v>
      </c>
      <c r="H7" s="66">
        <v>217940.11900000006</v>
      </c>
      <c r="I7" s="25">
        <v>0.51016939883095525</v>
      </c>
    </row>
    <row r="8" spans="1:9" ht="18" customHeight="1" x14ac:dyDescent="0.3">
      <c r="A8" s="24" t="s">
        <v>9</v>
      </c>
      <c r="B8" s="67">
        <v>148899.73800000001</v>
      </c>
      <c r="C8" s="65">
        <v>0.80236473307113187</v>
      </c>
      <c r="D8" s="67">
        <v>56892.487000000001</v>
      </c>
      <c r="E8" s="65">
        <v>0.41606108559903804</v>
      </c>
      <c r="F8" s="67">
        <v>3459.3289999999997</v>
      </c>
      <c r="G8" s="65">
        <v>3.2985308649955421E-2</v>
      </c>
      <c r="H8" s="67">
        <v>209251.554</v>
      </c>
      <c r="I8" s="25">
        <v>0.4898306011690447</v>
      </c>
    </row>
    <row r="9" spans="1:9" ht="18" customHeight="1" x14ac:dyDescent="0.3">
      <c r="A9" s="24" t="s">
        <v>10</v>
      </c>
      <c r="B9" s="26">
        <v>185576.125</v>
      </c>
      <c r="C9" s="27"/>
      <c r="D9" s="26">
        <v>136740.70700000005</v>
      </c>
      <c r="E9" s="27"/>
      <c r="F9" s="26">
        <v>104874.841</v>
      </c>
      <c r="G9" s="27"/>
      <c r="H9" s="26">
        <v>427191.67300000007</v>
      </c>
      <c r="I9" s="28"/>
    </row>
    <row r="10" spans="1:9" ht="18" customHeight="1" x14ac:dyDescent="0.25">
      <c r="A10" s="43" t="s">
        <v>76</v>
      </c>
    </row>
    <row r="11" spans="1:9" ht="18" customHeight="1" x14ac:dyDescent="0.3">
      <c r="A11" s="43" t="s">
        <v>77</v>
      </c>
      <c r="B11" s="29"/>
      <c r="C11" s="30"/>
      <c r="D11" s="29"/>
      <c r="E11" s="30"/>
      <c r="F11" s="31"/>
      <c r="G11" s="32"/>
    </row>
    <row r="12" spans="1:9" ht="14" x14ac:dyDescent="0.3">
      <c r="G12" s="32"/>
    </row>
    <row r="13" spans="1:9" ht="18" customHeight="1" x14ac:dyDescent="0.25">
      <c r="A13" s="13" t="s">
        <v>71</v>
      </c>
      <c r="B13" s="14"/>
      <c r="C13" s="14"/>
      <c r="D13" s="14"/>
      <c r="E13" s="14"/>
      <c r="F13" s="14"/>
      <c r="G13" s="33"/>
      <c r="H13" s="12"/>
      <c r="I13" s="12"/>
    </row>
    <row r="14" spans="1:9" ht="18" customHeight="1" x14ac:dyDescent="0.3">
      <c r="A14" s="24"/>
      <c r="B14" s="16" t="s">
        <v>1</v>
      </c>
      <c r="C14" s="34"/>
      <c r="D14" s="16" t="s">
        <v>2</v>
      </c>
      <c r="E14" s="35"/>
      <c r="F14" s="16" t="s">
        <v>3</v>
      </c>
      <c r="G14" s="19"/>
      <c r="H14" s="16" t="s">
        <v>4</v>
      </c>
      <c r="I14" s="18"/>
    </row>
    <row r="15" spans="1:9" ht="26.25" customHeight="1" x14ac:dyDescent="0.25">
      <c r="A15" s="21"/>
      <c r="B15" s="22" t="s">
        <v>11</v>
      </c>
      <c r="C15" s="23" t="s">
        <v>6</v>
      </c>
      <c r="D15" s="22" t="s">
        <v>11</v>
      </c>
      <c r="E15" s="23" t="s">
        <v>6</v>
      </c>
      <c r="F15" s="22" t="s">
        <v>11</v>
      </c>
      <c r="G15" s="23" t="s">
        <v>6</v>
      </c>
      <c r="H15" s="22" t="s">
        <v>11</v>
      </c>
      <c r="I15" s="23" t="s">
        <v>7</v>
      </c>
    </row>
    <row r="16" spans="1:9" ht="18" customHeight="1" x14ac:dyDescent="0.3">
      <c r="A16" s="24" t="s">
        <v>8</v>
      </c>
      <c r="B16" s="44">
        <v>48529</v>
      </c>
      <c r="C16" s="65">
        <v>0.15482905601143454</v>
      </c>
      <c r="D16" s="44">
        <v>17801</v>
      </c>
      <c r="E16" s="65">
        <v>0.46592158299743497</v>
      </c>
      <c r="F16" s="44">
        <v>187</v>
      </c>
      <c r="G16" s="65">
        <v>0.88207547169811318</v>
      </c>
      <c r="H16" s="66">
        <v>66517</v>
      </c>
      <c r="I16" s="25">
        <v>0.18904716160680282</v>
      </c>
    </row>
    <row r="17" spans="1:9" ht="18" customHeight="1" x14ac:dyDescent="0.3">
      <c r="A17" s="24" t="s">
        <v>9</v>
      </c>
      <c r="B17" s="45">
        <v>264907</v>
      </c>
      <c r="C17" s="65">
        <v>0.8451709439885654</v>
      </c>
      <c r="D17" s="45">
        <v>20405</v>
      </c>
      <c r="E17" s="65">
        <v>0.53407841700256509</v>
      </c>
      <c r="F17" s="45">
        <v>25</v>
      </c>
      <c r="G17" s="65">
        <v>0.11792452830188679</v>
      </c>
      <c r="H17" s="45">
        <v>285337</v>
      </c>
      <c r="I17" s="25">
        <v>0.81095283839319721</v>
      </c>
    </row>
    <row r="18" spans="1:9" ht="18" customHeight="1" x14ac:dyDescent="0.3">
      <c r="A18" s="24" t="s">
        <v>10</v>
      </c>
      <c r="B18" s="26">
        <v>313436</v>
      </c>
      <c r="C18" s="36"/>
      <c r="D18" s="26">
        <v>38206</v>
      </c>
      <c r="E18" s="27"/>
      <c r="F18" s="26">
        <v>212</v>
      </c>
      <c r="G18" s="27"/>
      <c r="H18" s="26">
        <v>351854</v>
      </c>
      <c r="I18" s="28"/>
    </row>
    <row r="19" spans="1:9" ht="18" customHeight="1" x14ac:dyDescent="0.3">
      <c r="G19" s="32"/>
    </row>
    <row r="20" spans="1:9" ht="18" customHeight="1" x14ac:dyDescent="0.3">
      <c r="A20" s="43" t="s">
        <v>78</v>
      </c>
      <c r="G20" s="32"/>
    </row>
    <row r="21" spans="1:9" ht="18" customHeight="1" x14ac:dyDescent="0.3">
      <c r="A21" s="43" t="s">
        <v>79</v>
      </c>
      <c r="B21" s="37"/>
      <c r="C21" s="37"/>
      <c r="D21" s="37"/>
      <c r="E21" s="37"/>
      <c r="F21" s="38"/>
      <c r="G21" s="39"/>
    </row>
    <row r="22" spans="1:9" ht="18" customHeight="1" x14ac:dyDescent="0.3">
      <c r="D22" s="39"/>
      <c r="E22" s="39"/>
      <c r="F22" s="40"/>
      <c r="G22" s="40"/>
    </row>
    <row r="24" spans="1:9" ht="14" x14ac:dyDescent="0.3">
      <c r="A24" s="42" t="s">
        <v>72</v>
      </c>
      <c r="I24" s="60"/>
    </row>
    <row r="25" spans="1:9" ht="13.5" x14ac:dyDescent="0.25">
      <c r="A25" s="42" t="s">
        <v>73</v>
      </c>
    </row>
    <row r="26" spans="1:9" ht="13.5" x14ac:dyDescent="0.25">
      <c r="A26" s="42" t="s">
        <v>74</v>
      </c>
    </row>
    <row r="27" spans="1:9" x14ac:dyDescent="0.25">
      <c r="A27" s="43" t="s">
        <v>13</v>
      </c>
    </row>
    <row r="28" spans="1:9" x14ac:dyDescent="0.25">
      <c r="A28" s="43" t="s">
        <v>14</v>
      </c>
    </row>
  </sheetData>
  <phoneticPr fontId="0" type="noConversion"/>
  <printOptions horizontalCentered="1"/>
  <pageMargins left="0.5" right="0.25" top="1" bottom="0.25" header="0.5" footer="0"/>
  <pageSetup scale="98" fitToWidth="0" fitToHeight="0" orientation="landscape" r:id="rId1"/>
  <headerFooter>
    <oddHeader xml:space="preserve">&amp;L&amp;"Arial,Bold"The United Illuminating Company
Docket No. 06-10-22&amp;C&amp;"Arial,Bold"Attachment 1
&amp;A&amp;R&amp;"Arial,Bold"Page &amp;P of &amp;N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35"/>
  <sheetViews>
    <sheetView showGridLines="0" showZeros="0" showWhiteSpace="0" view="pageLayout" zoomScaleNormal="100" workbookViewId="0">
      <selection activeCell="B6" sqref="B6:E29"/>
    </sheetView>
  </sheetViews>
  <sheetFormatPr defaultColWidth="9.1796875" defaultRowHeight="12.5" x14ac:dyDescent="0.25"/>
  <cols>
    <col min="1" max="1" width="4.453125" customWidth="1"/>
    <col min="2" max="2" width="37.453125" bestFit="1" customWidth="1"/>
    <col min="3" max="3" width="11.26953125" bestFit="1" customWidth="1"/>
    <col min="4" max="4" width="9.1796875" bestFit="1" customWidth="1"/>
    <col min="5" max="5" width="8" customWidth="1"/>
    <col min="6" max="6" width="13.1796875" bestFit="1" customWidth="1"/>
    <col min="7" max="16384" width="9.1796875" style="1"/>
  </cols>
  <sheetData>
    <row r="1" spans="1:6" s="5" customFormat="1" ht="18" customHeight="1" x14ac:dyDescent="0.25">
      <c r="A1" s="9" t="s">
        <v>15</v>
      </c>
      <c r="B1" s="6"/>
      <c r="C1" s="6"/>
      <c r="D1" s="6"/>
      <c r="E1" s="6"/>
      <c r="F1" s="4"/>
    </row>
    <row r="2" spans="1:6" s="5" customFormat="1" ht="18" customHeight="1" x14ac:dyDescent="0.25">
      <c r="A2" s="6" t="str">
        <f>'Summary Load Customers '!A2</f>
        <v>Data as of December 31, 2025</v>
      </c>
      <c r="B2" s="6"/>
      <c r="C2" s="6"/>
      <c r="D2" s="6"/>
      <c r="E2" s="6"/>
      <c r="F2" s="75"/>
    </row>
    <row r="3" spans="1:6" s="5" customFormat="1" ht="18" customHeight="1" x14ac:dyDescent="0.3">
      <c r="A3" s="76"/>
      <c r="B3" s="77"/>
      <c r="C3" s="77"/>
      <c r="D3" s="77"/>
      <c r="E3" s="7"/>
      <c r="F3" s="7"/>
    </row>
    <row r="4" spans="1:6" ht="13" x14ac:dyDescent="0.25">
      <c r="A4" s="78"/>
      <c r="B4" s="79"/>
      <c r="C4" s="2" t="s">
        <v>16</v>
      </c>
      <c r="D4" s="8"/>
      <c r="E4" s="8"/>
      <c r="F4" s="10"/>
    </row>
    <row r="5" spans="1:6" s="5" customFormat="1" ht="26" x14ac:dyDescent="0.25">
      <c r="A5" s="80"/>
      <c r="B5" s="3" t="s">
        <v>17</v>
      </c>
      <c r="C5" s="3" t="s">
        <v>18</v>
      </c>
      <c r="D5" s="3" t="s">
        <v>19</v>
      </c>
      <c r="E5" s="3" t="s">
        <v>10</v>
      </c>
      <c r="F5" s="3" t="s">
        <v>20</v>
      </c>
    </row>
    <row r="6" spans="1:6" x14ac:dyDescent="0.25">
      <c r="A6" s="61">
        <v>1</v>
      </c>
      <c r="B6" s="74" t="s">
        <v>21</v>
      </c>
      <c r="C6" s="93">
        <v>1022</v>
      </c>
      <c r="D6" s="93">
        <v>4599</v>
      </c>
      <c r="E6" s="93">
        <v>5621</v>
      </c>
      <c r="F6" s="81">
        <f>IF(E6=0,"",E6/$E$29)</f>
        <v>8.4505983522761438E-2</v>
      </c>
    </row>
    <row r="7" spans="1:6" ht="14.25" customHeight="1" x14ac:dyDescent="0.25">
      <c r="A7" s="61">
        <v>2</v>
      </c>
      <c r="B7" s="74" t="s">
        <v>22</v>
      </c>
      <c r="C7" s="93">
        <v>4</v>
      </c>
      <c r="D7" s="93">
        <v>164</v>
      </c>
      <c r="E7" s="93">
        <v>168</v>
      </c>
      <c r="F7" s="81">
        <f t="shared" ref="F7:F28" si="0">IF(E7=0,"",E7/$E$29)</f>
        <v>2.5257081003066933E-3</v>
      </c>
    </row>
    <row r="8" spans="1:6" ht="14.25" customHeight="1" x14ac:dyDescent="0.25">
      <c r="A8" s="61">
        <v>3</v>
      </c>
      <c r="B8" s="74" t="s">
        <v>23</v>
      </c>
      <c r="C8" s="93">
        <v>15267</v>
      </c>
      <c r="D8" s="93">
        <v>1564</v>
      </c>
      <c r="E8" s="93">
        <v>16831</v>
      </c>
      <c r="F8" s="81">
        <f>IF(E8=0,"",E8/$E$29)</f>
        <v>0.25303686331108305</v>
      </c>
    </row>
    <row r="9" spans="1:6" ht="14.25" customHeight="1" x14ac:dyDescent="0.25">
      <c r="A9" s="61">
        <v>4</v>
      </c>
      <c r="B9" s="74" t="s">
        <v>24</v>
      </c>
      <c r="C9" s="93">
        <v>51</v>
      </c>
      <c r="D9" s="93">
        <v>490</v>
      </c>
      <c r="E9" s="93">
        <v>541</v>
      </c>
      <c r="F9" s="81">
        <f t="shared" si="0"/>
        <v>8.1333814420590528E-3</v>
      </c>
    </row>
    <row r="10" spans="1:6" ht="14.25" customHeight="1" x14ac:dyDescent="0.25">
      <c r="A10" s="61">
        <v>5</v>
      </c>
      <c r="B10" s="74" t="s">
        <v>25</v>
      </c>
      <c r="C10" s="93">
        <v>11159</v>
      </c>
      <c r="D10" s="93">
        <v>417</v>
      </c>
      <c r="E10" s="93">
        <v>11576</v>
      </c>
      <c r="F10" s="81">
        <f t="shared" si="0"/>
        <v>0.17403331529256119</v>
      </c>
    </row>
    <row r="11" spans="1:6" ht="14.25" customHeight="1" x14ac:dyDescent="0.25">
      <c r="A11" s="61">
        <v>6</v>
      </c>
      <c r="B11" s="74" t="s">
        <v>26</v>
      </c>
      <c r="C11" s="93">
        <v>6270</v>
      </c>
      <c r="D11" s="93">
        <v>869</v>
      </c>
      <c r="E11" s="93">
        <v>7139</v>
      </c>
      <c r="F11" s="81">
        <f t="shared" si="0"/>
        <v>0.10732756028624692</v>
      </c>
    </row>
    <row r="12" spans="1:6" ht="14.25" customHeight="1" x14ac:dyDescent="0.25">
      <c r="A12" s="61">
        <v>7</v>
      </c>
      <c r="B12" s="74" t="s">
        <v>27</v>
      </c>
      <c r="C12" s="93">
        <v>12</v>
      </c>
      <c r="D12" s="93">
        <v>350</v>
      </c>
      <c r="E12" s="93">
        <v>362</v>
      </c>
      <c r="F12" s="81">
        <f t="shared" si="0"/>
        <v>5.4422995970894224E-3</v>
      </c>
    </row>
    <row r="13" spans="1:6" ht="14.25" customHeight="1" x14ac:dyDescent="0.25">
      <c r="A13" s="61">
        <v>8</v>
      </c>
      <c r="B13" s="74" t="s">
        <v>28</v>
      </c>
      <c r="C13" s="93">
        <v>2</v>
      </c>
      <c r="D13" s="93">
        <v>70</v>
      </c>
      <c r="E13" s="93">
        <v>72</v>
      </c>
      <c r="F13" s="81">
        <f t="shared" si="0"/>
        <v>1.0824463287028685E-3</v>
      </c>
    </row>
    <row r="14" spans="1:6" ht="14.25" customHeight="1" x14ac:dyDescent="0.25">
      <c r="A14" s="61">
        <v>9</v>
      </c>
      <c r="B14" s="74" t="s">
        <v>29</v>
      </c>
      <c r="C14" s="93">
        <v>2</v>
      </c>
      <c r="D14" s="93">
        <v>5</v>
      </c>
      <c r="E14" s="93">
        <v>7</v>
      </c>
      <c r="F14" s="81">
        <f t="shared" si="0"/>
        <v>1.0523783751277888E-4</v>
      </c>
    </row>
    <row r="15" spans="1:6" ht="14.25" customHeight="1" x14ac:dyDescent="0.25">
      <c r="A15" s="61">
        <v>10</v>
      </c>
      <c r="B15" s="74" t="s">
        <v>30</v>
      </c>
      <c r="C15" s="93">
        <v>455</v>
      </c>
      <c r="D15" s="93">
        <v>435</v>
      </c>
      <c r="E15" s="93">
        <v>890</v>
      </c>
      <c r="F15" s="81">
        <f t="shared" si="0"/>
        <v>1.3380239340910458E-2</v>
      </c>
    </row>
    <row r="16" spans="1:6" ht="14.25" customHeight="1" x14ac:dyDescent="0.25">
      <c r="A16" s="61">
        <v>11</v>
      </c>
      <c r="B16" s="74" t="s">
        <v>31</v>
      </c>
      <c r="C16" s="93">
        <v>76</v>
      </c>
      <c r="D16" s="93">
        <v>1157</v>
      </c>
      <c r="E16" s="93">
        <v>1233</v>
      </c>
      <c r="F16" s="81">
        <f t="shared" si="0"/>
        <v>1.8536893379036624E-2</v>
      </c>
    </row>
    <row r="17" spans="1:6" ht="14.25" customHeight="1" x14ac:dyDescent="0.25">
      <c r="A17" s="61">
        <v>12</v>
      </c>
      <c r="B17" s="74" t="s">
        <v>32</v>
      </c>
      <c r="C17" s="93"/>
      <c r="D17" s="93">
        <v>8</v>
      </c>
      <c r="E17" s="93">
        <v>8</v>
      </c>
      <c r="F17" s="81">
        <f t="shared" si="0"/>
        <v>1.2027181430031872E-4</v>
      </c>
    </row>
    <row r="18" spans="1:6" ht="14.25" customHeight="1" x14ac:dyDescent="0.25">
      <c r="A18" s="61">
        <v>13</v>
      </c>
      <c r="B18" s="74" t="s">
        <v>33</v>
      </c>
      <c r="C18" s="93">
        <v>2201</v>
      </c>
      <c r="D18" s="93">
        <v>184</v>
      </c>
      <c r="E18" s="93">
        <v>2385</v>
      </c>
      <c r="F18" s="81">
        <f t="shared" si="0"/>
        <v>3.5856034638282519E-2</v>
      </c>
    </row>
    <row r="19" spans="1:6" ht="14.25" customHeight="1" x14ac:dyDescent="0.25">
      <c r="A19" s="61">
        <v>14</v>
      </c>
      <c r="B19" s="74" t="s">
        <v>34</v>
      </c>
      <c r="C19" s="93">
        <v>2</v>
      </c>
      <c r="D19" s="93">
        <v>228</v>
      </c>
      <c r="E19" s="93">
        <v>230</v>
      </c>
      <c r="F19" s="81">
        <f t="shared" si="0"/>
        <v>3.4578146611341631E-3</v>
      </c>
    </row>
    <row r="20" spans="1:6" ht="14.25" customHeight="1" x14ac:dyDescent="0.25">
      <c r="A20" s="61">
        <v>15</v>
      </c>
      <c r="B20" s="74" t="s">
        <v>35</v>
      </c>
      <c r="C20" s="93">
        <v>886</v>
      </c>
      <c r="D20" s="93">
        <v>41</v>
      </c>
      <c r="E20" s="93">
        <v>927</v>
      </c>
      <c r="F20" s="81">
        <f t="shared" si="0"/>
        <v>1.3936496482049431E-2</v>
      </c>
    </row>
    <row r="21" spans="1:6" ht="14.25" customHeight="1" x14ac:dyDescent="0.25">
      <c r="A21" s="61">
        <v>16</v>
      </c>
      <c r="B21" s="74" t="s">
        <v>36</v>
      </c>
      <c r="C21" s="93">
        <v>60</v>
      </c>
      <c r="D21" s="93">
        <v>5</v>
      </c>
      <c r="E21" s="93">
        <v>65</v>
      </c>
      <c r="F21" s="81">
        <f t="shared" si="0"/>
        <v>9.772084911900895E-4</v>
      </c>
    </row>
    <row r="22" spans="1:6" ht="14.25" customHeight="1" x14ac:dyDescent="0.25">
      <c r="A22" s="61">
        <v>17</v>
      </c>
      <c r="B22" s="74" t="s">
        <v>37</v>
      </c>
      <c r="C22" s="93">
        <v>107</v>
      </c>
      <c r="D22" s="93">
        <v>2478</v>
      </c>
      <c r="E22" s="93">
        <v>2585</v>
      </c>
      <c r="F22" s="81">
        <f t="shared" si="0"/>
        <v>3.8862829995790486E-2</v>
      </c>
    </row>
    <row r="23" spans="1:6" ht="14.25" customHeight="1" x14ac:dyDescent="0.25">
      <c r="A23" s="61">
        <v>18</v>
      </c>
      <c r="B23" s="74" t="s">
        <v>68</v>
      </c>
      <c r="C23" s="93">
        <v>148</v>
      </c>
      <c r="D23" s="93">
        <v>426</v>
      </c>
      <c r="E23" s="93">
        <v>574</v>
      </c>
      <c r="F23" s="81">
        <f t="shared" si="0"/>
        <v>8.6295026760478677E-3</v>
      </c>
    </row>
    <row r="24" spans="1:6" ht="14.25" customHeight="1" x14ac:dyDescent="0.25">
      <c r="A24" s="61">
        <v>19</v>
      </c>
      <c r="B24" s="74" t="s">
        <v>38</v>
      </c>
      <c r="C24" s="93">
        <v>307</v>
      </c>
      <c r="D24" s="93">
        <v>1722</v>
      </c>
      <c r="E24" s="93">
        <v>2029</v>
      </c>
      <c r="F24" s="81">
        <f t="shared" si="0"/>
        <v>3.0503938901918336E-2</v>
      </c>
    </row>
    <row r="25" spans="1:6" ht="14.25" customHeight="1" x14ac:dyDescent="0.25">
      <c r="A25" s="61">
        <v>20</v>
      </c>
      <c r="B25" s="74" t="s">
        <v>39</v>
      </c>
      <c r="C25" s="93">
        <v>1043</v>
      </c>
      <c r="D25" s="93">
        <v>1549</v>
      </c>
      <c r="E25" s="93">
        <v>2592</v>
      </c>
      <c r="F25" s="81">
        <f t="shared" si="0"/>
        <v>3.8968067833303269E-2</v>
      </c>
    </row>
    <row r="26" spans="1:6" ht="14.25" customHeight="1" x14ac:dyDescent="0.25">
      <c r="A26" s="61">
        <v>21</v>
      </c>
      <c r="B26" s="74" t="s">
        <v>40</v>
      </c>
      <c r="C26" s="93"/>
      <c r="D26" s="93">
        <v>11</v>
      </c>
      <c r="E26" s="93">
        <v>11</v>
      </c>
      <c r="F26" s="81">
        <f t="shared" si="0"/>
        <v>1.6537374466293824E-4</v>
      </c>
    </row>
    <row r="27" spans="1:6" ht="14.25" customHeight="1" x14ac:dyDescent="0.25">
      <c r="A27" s="61">
        <v>22</v>
      </c>
      <c r="B27" s="74" t="s">
        <v>41</v>
      </c>
      <c r="C27" s="93">
        <v>6516</v>
      </c>
      <c r="D27" s="93">
        <v>518</v>
      </c>
      <c r="E27" s="93">
        <v>7034</v>
      </c>
      <c r="F27" s="81">
        <f t="shared" si="0"/>
        <v>0.10574899272355523</v>
      </c>
    </row>
    <row r="28" spans="1:6" ht="14.25" customHeight="1" x14ac:dyDescent="0.25">
      <c r="A28" s="61">
        <v>23</v>
      </c>
      <c r="B28" s="74" t="s">
        <v>42</v>
      </c>
      <c r="C28" s="93">
        <v>2939</v>
      </c>
      <c r="D28" s="93">
        <v>697</v>
      </c>
      <c r="E28" s="93">
        <v>3636</v>
      </c>
      <c r="F28" s="81">
        <f t="shared" si="0"/>
        <v>5.4663539599494861E-2</v>
      </c>
    </row>
    <row r="29" spans="1:6" ht="14.25" customHeight="1" x14ac:dyDescent="0.3">
      <c r="A29" s="61">
        <v>24</v>
      </c>
      <c r="B29" s="94" t="s">
        <v>43</v>
      </c>
      <c r="C29" s="95">
        <v>48529</v>
      </c>
      <c r="D29" s="95">
        <v>17987</v>
      </c>
      <c r="E29" s="95">
        <v>66516</v>
      </c>
      <c r="F29" s="96">
        <f>IF(E29=0,"",E29/$E$29)</f>
        <v>1</v>
      </c>
    </row>
    <row r="30" spans="1:6" ht="14.25" customHeight="1" x14ac:dyDescent="0.25">
      <c r="A30" s="61" t="s">
        <v>69</v>
      </c>
      <c r="B30" s="70"/>
      <c r="C30" s="74"/>
      <c r="D30" s="74"/>
      <c r="E30" s="74"/>
      <c r="F30" s="81" t="s">
        <v>69</v>
      </c>
    </row>
    <row r="31" spans="1:6" ht="14.25" customHeight="1" x14ac:dyDescent="0.25">
      <c r="A31" s="61"/>
      <c r="B31" s="70"/>
      <c r="C31" s="74"/>
      <c r="D31" s="74"/>
      <c r="E31" s="74"/>
      <c r="F31" s="81"/>
    </row>
    <row r="32" spans="1:6" x14ac:dyDescent="0.25">
      <c r="A32" s="62"/>
    </row>
    <row r="33" spans="1:1" x14ac:dyDescent="0.25">
      <c r="A33" t="s">
        <v>44</v>
      </c>
    </row>
    <row r="34" spans="1:1" x14ac:dyDescent="0.25">
      <c r="A34" t="s">
        <v>45</v>
      </c>
    </row>
    <row r="35" spans="1:1" x14ac:dyDescent="0.25">
      <c r="A35" t="s">
        <v>13</v>
      </c>
    </row>
  </sheetData>
  <sortState xmlns:xlrd2="http://schemas.microsoft.com/office/spreadsheetml/2017/richdata2" ref="B6:E29">
    <sortCondition ref="B5"/>
  </sortState>
  <phoneticPr fontId="0" type="noConversion"/>
  <printOptions horizontalCentered="1"/>
  <pageMargins left="0.75" right="0.5" top="1.25" bottom="0.25" header="0.75" footer="0"/>
  <pageSetup fitToWidth="0" orientation="portrait" r:id="rId1"/>
  <headerFooter>
    <oddHeader>&amp;L&amp;"Arial,Bold"The United Illuminating Company
Docket 06-10-22&amp;C&amp;"Arial,Bold"Attachment 1
&amp;A&amp;R&amp;"Arial,Bold"Page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33"/>
  <sheetViews>
    <sheetView view="pageLayout" topLeftCell="A9" zoomScaleNormal="100" workbookViewId="0">
      <selection activeCell="A14" sqref="A14"/>
    </sheetView>
  </sheetViews>
  <sheetFormatPr defaultColWidth="9.1796875" defaultRowHeight="12.5" x14ac:dyDescent="0.25"/>
  <cols>
    <col min="1" max="1" width="18.1796875" style="1" customWidth="1"/>
    <col min="2" max="2" width="14.26953125" style="1" customWidth="1"/>
    <col min="3" max="3" width="11.7265625" style="1" customWidth="1"/>
    <col min="4" max="4" width="14.26953125" style="1" customWidth="1"/>
    <col min="5" max="5" width="11.7265625" style="1" customWidth="1"/>
    <col min="6" max="6" width="14.26953125" style="1" customWidth="1"/>
    <col min="7" max="7" width="11.7265625" style="1" customWidth="1"/>
    <col min="8" max="8" width="7.7265625" style="1" customWidth="1"/>
    <col min="9" max="9" width="11.7265625" style="1" customWidth="1"/>
    <col min="10" max="16384" width="9.1796875" style="1"/>
  </cols>
  <sheetData>
    <row r="1" spans="1:9" s="5" customFormat="1" ht="15.5" x14ac:dyDescent="0.25">
      <c r="A1" s="100" t="s">
        <v>46</v>
      </c>
      <c r="B1" s="100"/>
      <c r="C1" s="100"/>
      <c r="D1" s="100"/>
      <c r="E1" s="100"/>
      <c r="F1" s="100"/>
      <c r="G1" s="100"/>
      <c r="H1" s="12"/>
      <c r="I1" s="12"/>
    </row>
    <row r="2" spans="1:9" s="5" customFormat="1" ht="15.5" x14ac:dyDescent="0.25">
      <c r="A2" s="100" t="s">
        <v>47</v>
      </c>
      <c r="B2" s="100"/>
      <c r="C2" s="100"/>
      <c r="D2" s="100"/>
      <c r="E2" s="100"/>
      <c r="F2" s="100"/>
      <c r="G2" s="100"/>
      <c r="H2" s="12"/>
      <c r="I2" s="12"/>
    </row>
    <row r="3" spans="1:9" s="5" customFormat="1" ht="13" x14ac:dyDescent="0.25">
      <c r="A3" s="101" t="str">
        <f>'Summary Load Customers '!A2</f>
        <v>Data as of December 31, 2025</v>
      </c>
      <c r="B3" s="101"/>
      <c r="C3" s="101"/>
      <c r="D3" s="101"/>
      <c r="E3" s="101"/>
      <c r="F3" s="101"/>
      <c r="G3" s="101"/>
      <c r="H3" s="12"/>
      <c r="I3" s="12"/>
    </row>
    <row r="4" spans="1:9" s="5" customFormat="1" x14ac:dyDescent="0.25">
      <c r="A4" s="1"/>
      <c r="B4" s="12"/>
      <c r="C4" s="12"/>
      <c r="D4" s="4"/>
      <c r="E4" s="4"/>
      <c r="F4" s="4"/>
      <c r="G4" s="12"/>
      <c r="H4" s="12"/>
      <c r="I4" s="12"/>
    </row>
    <row r="5" spans="1:9" s="5" customFormat="1" ht="15.5" x14ac:dyDescent="0.35">
      <c r="A5" s="98" t="s">
        <v>48</v>
      </c>
      <c r="B5" s="98"/>
      <c r="C5" s="98"/>
      <c r="D5" s="98"/>
      <c r="E5" s="98"/>
      <c r="F5" s="98"/>
      <c r="G5" s="98"/>
      <c r="H5" s="1"/>
      <c r="I5" s="12"/>
    </row>
    <row r="6" spans="1:9" s="5" customFormat="1" ht="14" x14ac:dyDescent="0.3">
      <c r="A6" s="69"/>
      <c r="B6" s="69"/>
      <c r="C6" s="69"/>
      <c r="D6" s="39"/>
      <c r="E6" s="39"/>
      <c r="F6" s="40"/>
      <c r="G6" s="40"/>
      <c r="H6" s="41"/>
      <c r="I6" s="12"/>
    </row>
    <row r="7" spans="1:9" ht="24" customHeight="1" x14ac:dyDescent="0.25">
      <c r="A7" s="99" t="s">
        <v>49</v>
      </c>
      <c r="B7" s="99"/>
      <c r="C7" s="99"/>
      <c r="D7" s="99"/>
      <c r="E7" s="99"/>
      <c r="F7" s="99"/>
      <c r="G7" s="99"/>
    </row>
    <row r="8" spans="1:9" ht="14" x14ac:dyDescent="0.3">
      <c r="A8" s="24"/>
      <c r="B8" s="14"/>
      <c r="C8" s="14"/>
      <c r="D8" s="14"/>
      <c r="E8" s="14"/>
      <c r="F8" s="14"/>
      <c r="G8" s="33"/>
      <c r="H8" s="12"/>
      <c r="I8" s="41"/>
    </row>
    <row r="9" spans="1:9" ht="14" x14ac:dyDescent="0.3">
      <c r="A9" s="21"/>
      <c r="B9" s="16" t="s">
        <v>18</v>
      </c>
      <c r="C9" s="34"/>
      <c r="D9" s="16" t="s">
        <v>50</v>
      </c>
      <c r="E9" s="35"/>
      <c r="F9" s="16" t="s">
        <v>4</v>
      </c>
      <c r="G9" s="18"/>
    </row>
    <row r="10" spans="1:9" ht="14" x14ac:dyDescent="0.3">
      <c r="A10" s="24" t="s">
        <v>51</v>
      </c>
      <c r="B10" s="22" t="s">
        <v>11</v>
      </c>
      <c r="C10" s="23" t="s">
        <v>6</v>
      </c>
      <c r="D10" s="22" t="str">
        <f>B10</f>
        <v>Customers</v>
      </c>
      <c r="E10" s="23" t="s">
        <v>6</v>
      </c>
      <c r="F10" s="22" t="str">
        <f>B10</f>
        <v>Customers</v>
      </c>
      <c r="G10" s="23" t="s">
        <v>7</v>
      </c>
      <c r="I10" s="12"/>
    </row>
    <row r="11" spans="1:9" ht="14" x14ac:dyDescent="0.3">
      <c r="B11" s="26">
        <f>REC_programs_detail!B21</f>
        <v>0</v>
      </c>
      <c r="C11" s="27">
        <f>IF(B11=0,0,B11/'Summary Load Customers '!$B$18)</f>
        <v>0</v>
      </c>
      <c r="D11" s="26">
        <f>REC_programs_detail!C21</f>
        <v>0</v>
      </c>
      <c r="E11" s="27">
        <f>IF(D11=0,0,D11/('Summary Load Customers '!$D$18+'Summary Load Customers '!$F$18))</f>
        <v>0</v>
      </c>
      <c r="F11" s="26">
        <f>B11+D11</f>
        <v>0</v>
      </c>
      <c r="G11" s="27">
        <f>IF(F11=0,0,F11/'Summary Load Customers '!$H$18)</f>
        <v>0</v>
      </c>
    </row>
    <row r="12" spans="1:9" ht="14" x14ac:dyDescent="0.3">
      <c r="A12" s="43" t="str">
        <f>"As the above table shows, "&amp;TEXT(F11,"0,000")&amp;" of UI's customers, or "&amp;TEXT(G11,"0.0%")&amp;" are participating in the CTCleanEnergyOptions Program."</f>
        <v>As the above table shows, 0,000 of UI's customers, or 0.0% are participating in the CTCleanEnergyOptions Program.</v>
      </c>
      <c r="G12" s="32"/>
    </row>
    <row r="13" spans="1:9" ht="14" x14ac:dyDescent="0.3">
      <c r="G13" s="32"/>
    </row>
    <row r="14" spans="1:9" ht="14" x14ac:dyDescent="0.3">
      <c r="A14" s="68" t="s">
        <v>52</v>
      </c>
      <c r="G14" s="32"/>
    </row>
    <row r="15" spans="1:9" ht="14" x14ac:dyDescent="0.3">
      <c r="A15" s="24"/>
      <c r="B15" s="14"/>
      <c r="C15" s="14"/>
      <c r="D15" s="14"/>
      <c r="E15" s="14"/>
      <c r="F15" s="14"/>
      <c r="G15" s="33"/>
      <c r="H15" s="12"/>
    </row>
    <row r="16" spans="1:9" ht="14" x14ac:dyDescent="0.3">
      <c r="A16" s="21"/>
      <c r="B16" s="16" t="s">
        <v>18</v>
      </c>
      <c r="C16" s="34"/>
      <c r="D16" s="16" t="s">
        <v>50</v>
      </c>
      <c r="E16" s="35"/>
      <c r="F16" s="16" t="s">
        <v>4</v>
      </c>
      <c r="G16" s="18"/>
    </row>
    <row r="17" spans="1:9" ht="14" x14ac:dyDescent="0.3">
      <c r="A17" s="24" t="s">
        <v>53</v>
      </c>
      <c r="B17" s="22" t="s">
        <v>11</v>
      </c>
      <c r="C17" s="23" t="s">
        <v>6</v>
      </c>
      <c r="D17" s="22" t="str">
        <f>B17</f>
        <v>Customers</v>
      </c>
      <c r="E17" s="23" t="s">
        <v>6</v>
      </c>
      <c r="F17" s="22" t="str">
        <f>B17</f>
        <v>Customers</v>
      </c>
      <c r="G17" s="23" t="s">
        <v>7</v>
      </c>
      <c r="I17" s="12"/>
    </row>
    <row r="18" spans="1:9" ht="14" x14ac:dyDescent="0.3">
      <c r="B18" s="26">
        <f>REC_programs_detail!B26</f>
        <v>410</v>
      </c>
      <c r="C18" s="27">
        <f>IF(B18=0,0,B18/'Summary Load Customers '!$B$18)</f>
        <v>1.3080820326956699E-3</v>
      </c>
      <c r="D18" s="26">
        <f>REC_programs_detail!C26</f>
        <v>49</v>
      </c>
      <c r="E18" s="27">
        <f>IF(D18=0,0,D18/('Summary Load Customers '!$D$18+'Summary Load Customers '!$F$18))</f>
        <v>1.275443802384299E-3</v>
      </c>
      <c r="F18" s="26">
        <f>B18+D18</f>
        <v>459</v>
      </c>
      <c r="G18" s="27">
        <f>IF(F18=0,0,F18/'Summary Load Customers '!$H$18)</f>
        <v>1.3045183513616444E-3</v>
      </c>
    </row>
    <row r="19" spans="1:9" ht="14" x14ac:dyDescent="0.3">
      <c r="A19" s="43" t="str">
        <f>"As the above table shows, "&amp;TEXT(F18,"0,000")&amp;" of UI's customers, or "&amp;TEXT(G18,"0.0%")&amp;" are participating in the REC only program."</f>
        <v>As the above table shows, 0,459 of UI's customers, or 0.1% are participating in the REC only program.</v>
      </c>
      <c r="B19" s="31"/>
      <c r="C19" s="30"/>
      <c r="D19" s="31"/>
      <c r="E19" s="30"/>
      <c r="F19" s="31"/>
      <c r="G19" s="30"/>
      <c r="H19" s="31"/>
    </row>
    <row r="20" spans="1:9" ht="14" x14ac:dyDescent="0.3">
      <c r="A20" s="24"/>
      <c r="B20" s="31"/>
      <c r="C20" s="30"/>
      <c r="D20" s="31"/>
      <c r="E20" s="30"/>
      <c r="F20" s="31"/>
      <c r="G20" s="30"/>
      <c r="H20" s="31"/>
    </row>
    <row r="21" spans="1:9" ht="14" x14ac:dyDescent="0.3">
      <c r="A21" s="97" t="s">
        <v>54</v>
      </c>
      <c r="B21" s="97"/>
      <c r="C21" s="97"/>
      <c r="D21" s="97"/>
      <c r="E21" s="97"/>
      <c r="F21" s="97"/>
      <c r="G21" s="97"/>
      <c r="I21" s="30"/>
    </row>
    <row r="22" spans="1:9" ht="14" x14ac:dyDescent="0.3">
      <c r="A22" s="24"/>
      <c r="B22" s="14"/>
      <c r="C22" s="14"/>
      <c r="D22" s="14"/>
      <c r="E22" s="14"/>
      <c r="F22" s="14"/>
      <c r="G22" s="33"/>
      <c r="H22" s="12"/>
      <c r="I22" s="30"/>
    </row>
    <row r="23" spans="1:9" ht="14" x14ac:dyDescent="0.3">
      <c r="A23" s="21"/>
      <c r="B23" s="16" t="s">
        <v>18</v>
      </c>
      <c r="C23" s="34"/>
      <c r="D23" s="16" t="s">
        <v>50</v>
      </c>
      <c r="E23" s="35"/>
      <c r="F23" s="16" t="s">
        <v>4</v>
      </c>
      <c r="G23" s="18"/>
    </row>
    <row r="24" spans="1:9" ht="14" x14ac:dyDescent="0.3">
      <c r="A24" s="24" t="s">
        <v>55</v>
      </c>
      <c r="B24" s="22" t="s">
        <v>11</v>
      </c>
      <c r="C24" s="23" t="s">
        <v>6</v>
      </c>
      <c r="D24" s="22" t="str">
        <f>B24</f>
        <v>Customers</v>
      </c>
      <c r="E24" s="23" t="s">
        <v>6</v>
      </c>
      <c r="F24" s="22" t="str">
        <f>B24</f>
        <v>Customers</v>
      </c>
      <c r="G24" s="23" t="s">
        <v>7</v>
      </c>
      <c r="I24" s="12"/>
    </row>
    <row r="25" spans="1:9" ht="14" x14ac:dyDescent="0.3">
      <c r="B25" s="26">
        <f>B11+B18</f>
        <v>410</v>
      </c>
      <c r="C25" s="27">
        <f>IF(B25=0,0,B25/'Summary Load Customers '!$B$18)</f>
        <v>1.3080820326956699E-3</v>
      </c>
      <c r="D25" s="26">
        <f>D11+D18</f>
        <v>49</v>
      </c>
      <c r="E25" s="27">
        <f>IF(D25=0,0,D25/('Summary Load Customers '!$D$18+'Summary Load Customers '!$F$18))</f>
        <v>1.275443802384299E-3</v>
      </c>
      <c r="F25" s="26">
        <f>B25+D25</f>
        <v>459</v>
      </c>
      <c r="G25" s="27">
        <f>IF(F25=0,0,F25/'Summary Load Customers '!$H$18)</f>
        <v>1.3045183513616444E-3</v>
      </c>
    </row>
    <row r="26" spans="1:9" ht="14" x14ac:dyDescent="0.3">
      <c r="A26" s="43" t="str">
        <f>"As the above table shows, "&amp;TEXT(F25,"0,000")&amp;" of UI's customers, or "&amp;TEXT(G25,"0.0%")&amp;" are participating in the combined REC programs."</f>
        <v>As the above table shows, 0,459 of UI's customers, or 0.1% are participating in the combined REC programs.</v>
      </c>
      <c r="G26" s="32"/>
    </row>
    <row r="27" spans="1:9" ht="14" x14ac:dyDescent="0.3">
      <c r="G27" s="32"/>
    </row>
    <row r="28" spans="1:9" ht="13.5" x14ac:dyDescent="0.25">
      <c r="A28" s="42" t="s">
        <v>12</v>
      </c>
    </row>
    <row r="29" spans="1:9" ht="13.5" x14ac:dyDescent="0.25">
      <c r="A29" s="42"/>
    </row>
    <row r="30" spans="1:9" ht="13.5" x14ac:dyDescent="0.25">
      <c r="A30" s="42" t="s">
        <v>56</v>
      </c>
    </row>
    <row r="31" spans="1:9" x14ac:dyDescent="0.25">
      <c r="A31" s="43" t="s">
        <v>57</v>
      </c>
    </row>
    <row r="33" spans="1:1" x14ac:dyDescent="0.25">
      <c r="A33" s="43" t="s">
        <v>13</v>
      </c>
    </row>
  </sheetData>
  <mergeCells count="6">
    <mergeCell ref="A21:G21"/>
    <mergeCell ref="A5:G5"/>
    <mergeCell ref="A7:G7"/>
    <mergeCell ref="A1:G1"/>
    <mergeCell ref="A2:G2"/>
    <mergeCell ref="A3:G3"/>
  </mergeCells>
  <phoneticPr fontId="9" type="noConversion"/>
  <printOptions horizontalCentered="1"/>
  <pageMargins left="0.75" right="0.5" top="1.25" bottom="0.25" header="0.75" footer="0"/>
  <pageSetup fitToWidth="0" orientation="landscape" r:id="rId1"/>
  <headerFooter>
    <oddHeader xml:space="preserve">&amp;L&amp;"Arial,Bold"The United Illuminating Company
Docket No. 06-10-22&amp;C&amp;"Arial,Bold"Attachment 1
&amp;A
&amp;R&amp;"Arial,Bold"Page &amp;P of &amp;N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I38"/>
  <sheetViews>
    <sheetView showZeros="0" view="pageLayout" topLeftCell="A13" zoomScaleNormal="110" workbookViewId="0">
      <selection activeCell="B26" sqref="B26"/>
    </sheetView>
  </sheetViews>
  <sheetFormatPr defaultColWidth="9.1796875" defaultRowHeight="10" x14ac:dyDescent="0.2"/>
  <cols>
    <col min="1" max="1" width="28" style="48" customWidth="1"/>
    <col min="2" max="3" width="19.1796875" style="48" customWidth="1"/>
    <col min="4" max="4" width="20.26953125" style="48" customWidth="1"/>
    <col min="5" max="5" width="7.1796875" style="48" customWidth="1"/>
    <col min="6" max="6" width="12.54296875" style="48" customWidth="1"/>
    <col min="7" max="7" width="10.453125" style="48" customWidth="1"/>
    <col min="8" max="16384" width="9.1796875" style="48"/>
  </cols>
  <sheetData>
    <row r="1" spans="1:9" s="47" customFormat="1" ht="15" customHeight="1" x14ac:dyDescent="0.25">
      <c r="A1" s="102" t="s">
        <v>58</v>
      </c>
      <c r="B1" s="102"/>
      <c r="C1" s="102"/>
      <c r="D1" s="102"/>
      <c r="E1" s="46"/>
      <c r="F1" s="46"/>
      <c r="G1" s="82"/>
      <c r="H1" s="82"/>
      <c r="I1" s="82"/>
    </row>
    <row r="2" spans="1:9" s="5" customFormat="1" ht="18" customHeight="1" x14ac:dyDescent="0.25">
      <c r="A2" s="102" t="str">
        <f>'Summary Load Customers '!A2</f>
        <v>Data as of December 31, 2025</v>
      </c>
      <c r="B2" s="102"/>
      <c r="C2" s="102"/>
      <c r="D2" s="102"/>
      <c r="E2" s="11"/>
      <c r="F2" s="11"/>
      <c r="G2" s="12"/>
      <c r="H2" s="12"/>
      <c r="I2" s="12"/>
    </row>
    <row r="3" spans="1:9" s="47" customFormat="1" ht="15" customHeight="1" x14ac:dyDescent="0.2">
      <c r="A3" s="83"/>
      <c r="B3" s="83"/>
      <c r="C3" s="83"/>
      <c r="D3" s="83"/>
      <c r="E3" s="46"/>
      <c r="F3" s="46"/>
      <c r="G3" s="82"/>
      <c r="H3" s="82"/>
      <c r="I3" s="82"/>
    </row>
    <row r="4" spans="1:9" s="47" customFormat="1" ht="21" x14ac:dyDescent="0.25">
      <c r="A4" s="49" t="s">
        <v>59</v>
      </c>
      <c r="B4" s="50" t="s">
        <v>18</v>
      </c>
      <c r="C4" s="49" t="s">
        <v>19</v>
      </c>
      <c r="D4" s="49" t="s">
        <v>4</v>
      </c>
      <c r="E4" s="46"/>
      <c r="F4" s="46"/>
      <c r="G4" s="82"/>
      <c r="H4" s="82"/>
      <c r="I4" s="82"/>
    </row>
    <row r="5" spans="1:9" s="47" customFormat="1" ht="15" customHeight="1" x14ac:dyDescent="0.2">
      <c r="A5" s="84" t="s">
        <v>60</v>
      </c>
      <c r="B5" s="85"/>
      <c r="C5" s="71"/>
      <c r="D5" s="72">
        <f>IF(C5=0,0,C5)</f>
        <v>0</v>
      </c>
      <c r="E5" s="46"/>
      <c r="F5" s="46"/>
      <c r="G5" s="82"/>
      <c r="H5" s="82"/>
      <c r="I5" s="82"/>
    </row>
    <row r="6" spans="1:9" x14ac:dyDescent="0.2">
      <c r="A6" s="84" t="s">
        <v>61</v>
      </c>
      <c r="B6" s="71">
        <v>0</v>
      </c>
      <c r="C6" s="71">
        <v>0</v>
      </c>
      <c r="D6" s="72">
        <f>SUM(B6:C6)</f>
        <v>0</v>
      </c>
      <c r="E6" s="83"/>
      <c r="F6" s="83"/>
      <c r="G6" s="83"/>
      <c r="H6" s="83"/>
      <c r="I6" s="83"/>
    </row>
    <row r="7" spans="1:9" s="52" customFormat="1" ht="10.5" x14ac:dyDescent="0.25">
      <c r="A7" s="84" t="s">
        <v>62</v>
      </c>
      <c r="B7" s="71">
        <v>0</v>
      </c>
      <c r="C7" s="71">
        <v>0</v>
      </c>
      <c r="D7" s="72">
        <f>SUM(B7:C7)</f>
        <v>0</v>
      </c>
      <c r="E7" s="86"/>
      <c r="F7" s="86"/>
      <c r="G7" s="51"/>
      <c r="H7" s="87"/>
      <c r="I7" s="87"/>
    </row>
    <row r="8" spans="1:9" ht="10.5" x14ac:dyDescent="0.25">
      <c r="A8" s="55" t="s">
        <v>10</v>
      </c>
      <c r="B8" s="56">
        <f>IF(B6+B7=0,0,B6+B7)</f>
        <v>0</v>
      </c>
      <c r="C8" s="56">
        <f>IF(SUM(C5:C7)=0,0,SUM(C5:C7))</f>
        <v>0</v>
      </c>
      <c r="D8" s="56">
        <f>IF(SUM(D5:D7)=0,0,SUM(D5:D7))</f>
        <v>0</v>
      </c>
      <c r="E8" s="83"/>
      <c r="F8" s="83"/>
      <c r="G8" s="53"/>
      <c r="H8" s="83"/>
      <c r="I8" s="83"/>
    </row>
    <row r="9" spans="1:9" ht="10.5" x14ac:dyDescent="0.25">
      <c r="A9" s="83"/>
      <c r="B9" s="88"/>
      <c r="C9" s="88"/>
      <c r="D9" s="88"/>
      <c r="E9" s="54"/>
      <c r="F9" s="54"/>
      <c r="G9" s="53"/>
      <c r="H9" s="83"/>
      <c r="I9" s="83"/>
    </row>
    <row r="10" spans="1:9" ht="21" x14ac:dyDescent="0.25">
      <c r="A10" s="64" t="s">
        <v>63</v>
      </c>
      <c r="B10" s="49" t="s">
        <v>18</v>
      </c>
      <c r="C10" s="49" t="str">
        <f>C4</f>
        <v>Business</v>
      </c>
      <c r="D10" s="49" t="s">
        <v>4</v>
      </c>
      <c r="E10" s="89"/>
      <c r="F10" s="90"/>
      <c r="G10" s="53"/>
      <c r="H10" s="83"/>
      <c r="I10" s="83"/>
    </row>
    <row r="11" spans="1:9" ht="10.5" x14ac:dyDescent="0.25">
      <c r="A11" s="84" t="s">
        <v>60</v>
      </c>
      <c r="B11" s="85"/>
      <c r="C11" s="71"/>
      <c r="D11" s="72">
        <f>IF(C11=0,0,C11)</f>
        <v>0</v>
      </c>
      <c r="E11" s="89"/>
      <c r="F11" s="90"/>
      <c r="G11" s="53"/>
      <c r="H11" s="83"/>
      <c r="I11" s="83"/>
    </row>
    <row r="12" spans="1:9" ht="10.5" x14ac:dyDescent="0.25">
      <c r="A12" s="84" t="s">
        <v>61</v>
      </c>
      <c r="B12" s="71">
        <v>0</v>
      </c>
      <c r="C12" s="71">
        <v>0</v>
      </c>
      <c r="D12" s="72">
        <f>SUM(B12:C12)</f>
        <v>0</v>
      </c>
      <c r="E12" s="89"/>
      <c r="F12" s="90"/>
      <c r="G12" s="57"/>
      <c r="H12" s="83"/>
      <c r="I12" s="83"/>
    </row>
    <row r="13" spans="1:9" ht="10.5" x14ac:dyDescent="0.25">
      <c r="A13" s="84" t="s">
        <v>62</v>
      </c>
      <c r="B13" s="71">
        <v>0</v>
      </c>
      <c r="C13" s="71">
        <v>0</v>
      </c>
      <c r="D13" s="72">
        <f>SUM(B13:C13)</f>
        <v>0</v>
      </c>
      <c r="E13" s="58"/>
      <c r="F13" s="59"/>
      <c r="G13" s="57"/>
      <c r="H13" s="83"/>
      <c r="I13" s="83"/>
    </row>
    <row r="14" spans="1:9" ht="10.5" x14ac:dyDescent="0.25">
      <c r="A14" s="55" t="str">
        <f>A8</f>
        <v>Total</v>
      </c>
      <c r="B14" s="56">
        <f>IF(B12+B13=0,0,B12+B13)</f>
        <v>0</v>
      </c>
      <c r="C14" s="56">
        <f>IF(SUM(C11:C13)=0,0,SUM(C11:C13))</f>
        <v>0</v>
      </c>
      <c r="D14" s="56">
        <f>IF(SUM(D11:D13)=0,0,SUM(D11:D13))</f>
        <v>0</v>
      </c>
      <c r="E14" s="83"/>
      <c r="F14" s="83"/>
      <c r="G14" s="57"/>
      <c r="H14" s="83"/>
      <c r="I14" s="83"/>
    </row>
    <row r="15" spans="1:9" ht="10.5" x14ac:dyDescent="0.25">
      <c r="A15" s="83"/>
      <c r="B15" s="83"/>
      <c r="C15" s="83"/>
      <c r="D15" s="91"/>
      <c r="E15" s="54"/>
      <c r="F15" s="54"/>
      <c r="G15" s="53"/>
      <c r="H15" s="83"/>
      <c r="I15" s="83"/>
    </row>
    <row r="16" spans="1:9" ht="21" x14ac:dyDescent="0.25">
      <c r="A16" s="49" t="s">
        <v>64</v>
      </c>
      <c r="B16" s="49" t="s">
        <v>18</v>
      </c>
      <c r="C16" s="49" t="str">
        <f>C4</f>
        <v>Business</v>
      </c>
      <c r="D16" s="49" t="s">
        <v>4</v>
      </c>
      <c r="E16" s="89"/>
      <c r="F16" s="90"/>
      <c r="G16" s="53"/>
      <c r="H16" s="83"/>
      <c r="I16" s="83"/>
    </row>
    <row r="17" spans="1:8" ht="10.5" x14ac:dyDescent="0.25">
      <c r="A17" s="84" t="s">
        <v>60</v>
      </c>
      <c r="B17" s="85"/>
      <c r="C17" s="92">
        <f t="shared" ref="C17:D18" si="0">IF(C5+C11=0,0,C5+C11)</f>
        <v>0</v>
      </c>
      <c r="D17" s="72"/>
      <c r="E17" s="89"/>
      <c r="F17" s="90"/>
      <c r="G17" s="53"/>
      <c r="H17" s="83"/>
    </row>
    <row r="18" spans="1:8" ht="10.5" x14ac:dyDescent="0.25">
      <c r="A18" s="84" t="s">
        <v>61</v>
      </c>
      <c r="B18" s="92">
        <f>IF(B6+B12=0,0,B6+B12)</f>
        <v>0</v>
      </c>
      <c r="C18" s="92">
        <f>IF(C6+C12=0,0,C6+C12)</f>
        <v>0</v>
      </c>
      <c r="D18" s="72">
        <f t="shared" si="0"/>
        <v>0</v>
      </c>
      <c r="E18" s="89"/>
      <c r="F18" s="90"/>
      <c r="G18" s="57"/>
      <c r="H18" s="83"/>
    </row>
    <row r="19" spans="1:8" ht="10.5" x14ac:dyDescent="0.25">
      <c r="A19" s="84" t="s">
        <v>62</v>
      </c>
      <c r="B19" s="92">
        <f>IF(B7+B13=0,0,B7+B13)</f>
        <v>0</v>
      </c>
      <c r="C19" s="92">
        <f>IF(C7+C13=0,0,C7+C13)</f>
        <v>0</v>
      </c>
      <c r="D19" s="72">
        <f>IF(D7+D13=0,0,D7+D13)</f>
        <v>0</v>
      </c>
      <c r="E19" s="58"/>
      <c r="F19" s="59"/>
      <c r="G19" s="57"/>
      <c r="H19" s="83"/>
    </row>
    <row r="20" spans="1:8" ht="10.5" x14ac:dyDescent="0.25">
      <c r="A20" s="55" t="str">
        <f>A8</f>
        <v>Total</v>
      </c>
      <c r="B20" s="56">
        <f>IF(B18+B19=0,0,B18+B19)</f>
        <v>0</v>
      </c>
      <c r="C20" s="56">
        <f>IF(SUM(C17:C19)=0,0,SUM(C17:C19))</f>
        <v>0</v>
      </c>
      <c r="D20" s="56">
        <f>SUM(D17:D19)</f>
        <v>0</v>
      </c>
      <c r="E20" s="57"/>
      <c r="F20" s="57"/>
      <c r="G20" s="57"/>
      <c r="H20" s="83"/>
    </row>
    <row r="21" spans="1:8" ht="10.5" x14ac:dyDescent="0.25">
      <c r="A21" s="83"/>
      <c r="B21" s="83"/>
      <c r="C21" s="83"/>
      <c r="D21" s="83"/>
      <c r="E21" s="53"/>
      <c r="F21" s="57"/>
      <c r="G21" s="57"/>
      <c r="H21" s="83"/>
    </row>
    <row r="22" spans="1:8" ht="21" x14ac:dyDescent="0.25">
      <c r="A22" s="64" t="s">
        <v>65</v>
      </c>
      <c r="B22" s="49" t="s">
        <v>18</v>
      </c>
      <c r="C22" s="49" t="s">
        <v>19</v>
      </c>
      <c r="D22" s="49" t="s">
        <v>4</v>
      </c>
      <c r="E22" s="83"/>
      <c r="F22" s="57"/>
      <c r="G22" s="57"/>
      <c r="H22" s="83"/>
    </row>
    <row r="23" spans="1:8" ht="10.5" x14ac:dyDescent="0.25">
      <c r="A23" s="84" t="s">
        <v>60</v>
      </c>
      <c r="B23" s="85"/>
      <c r="C23" s="92">
        <f>IF(C11+C17=0,0,C11+C17)</f>
        <v>0</v>
      </c>
      <c r="D23" s="72">
        <f>IF(C23=0,0,C23)</f>
        <v>0</v>
      </c>
      <c r="E23" s="83"/>
      <c r="F23" s="57"/>
      <c r="G23" s="57"/>
      <c r="H23" s="83"/>
    </row>
    <row r="24" spans="1:8" ht="10.5" x14ac:dyDescent="0.25">
      <c r="A24" s="84" t="s">
        <v>61</v>
      </c>
      <c r="B24" s="71">
        <v>130</v>
      </c>
      <c r="C24" s="71">
        <v>11</v>
      </c>
      <c r="D24" s="72">
        <f>SUM(B24:C24)</f>
        <v>141</v>
      </c>
      <c r="E24" s="83"/>
      <c r="F24" s="57"/>
      <c r="G24" s="57"/>
      <c r="H24" s="83"/>
    </row>
    <row r="25" spans="1:8" x14ac:dyDescent="0.2">
      <c r="A25" s="84" t="s">
        <v>62</v>
      </c>
      <c r="B25" s="71">
        <v>280</v>
      </c>
      <c r="C25" s="71">
        <v>38</v>
      </c>
      <c r="D25" s="72">
        <f>SUM(B25:C25)</f>
        <v>318</v>
      </c>
      <c r="E25" s="83"/>
      <c r="F25" s="83"/>
      <c r="G25" s="83"/>
      <c r="H25" s="83"/>
    </row>
    <row r="26" spans="1:8" ht="10.5" x14ac:dyDescent="0.25">
      <c r="A26" s="55" t="str">
        <f>A20</f>
        <v>Total</v>
      </c>
      <c r="B26" s="73">
        <f>IF(B24+B25=0,0,B24+B25)</f>
        <v>410</v>
      </c>
      <c r="C26" s="56">
        <f>IF(SUM(C23:C25)=0,0,SUM(C23:C25))</f>
        <v>49</v>
      </c>
      <c r="D26" s="56">
        <f>IF(SUM(D23:D25)=0,0,SUM(D23:D25))</f>
        <v>459</v>
      </c>
      <c r="E26" s="83"/>
      <c r="F26" s="83"/>
      <c r="G26" s="83"/>
      <c r="H26" s="83"/>
    </row>
    <row r="28" spans="1:8" ht="10.5" x14ac:dyDescent="0.2">
      <c r="A28" s="49" t="s">
        <v>66</v>
      </c>
      <c r="B28" s="49" t="s">
        <v>18</v>
      </c>
      <c r="C28" s="49" t="str">
        <f>C16</f>
        <v>Business</v>
      </c>
      <c r="D28" s="49" t="s">
        <v>4</v>
      </c>
      <c r="E28" s="83"/>
      <c r="F28" s="83"/>
      <c r="G28" s="83"/>
      <c r="H28" s="83"/>
    </row>
    <row r="29" spans="1:8" x14ac:dyDescent="0.2">
      <c r="A29" s="84" t="s">
        <v>60</v>
      </c>
      <c r="B29" s="85">
        <f>B17+B23</f>
        <v>0</v>
      </c>
      <c r="C29" s="92">
        <f t="shared" ref="C29:D31" si="1">C17+C23</f>
        <v>0</v>
      </c>
      <c r="D29" s="72">
        <f t="shared" si="1"/>
        <v>0</v>
      </c>
      <c r="E29" s="83"/>
      <c r="F29" s="83"/>
      <c r="G29" s="83"/>
      <c r="H29" s="83"/>
    </row>
    <row r="30" spans="1:8" x14ac:dyDescent="0.2">
      <c r="A30" s="84" t="s">
        <v>61</v>
      </c>
      <c r="B30" s="92">
        <f>B18+B24</f>
        <v>130</v>
      </c>
      <c r="C30" s="92">
        <f t="shared" si="1"/>
        <v>11</v>
      </c>
      <c r="D30" s="72">
        <f t="shared" si="1"/>
        <v>141</v>
      </c>
      <c r="E30" s="83"/>
      <c r="F30" s="83"/>
      <c r="G30" s="83"/>
      <c r="H30" s="83"/>
    </row>
    <row r="31" spans="1:8" x14ac:dyDescent="0.2">
      <c r="A31" s="84" t="s">
        <v>62</v>
      </c>
      <c r="B31" s="92">
        <f>B19+B25</f>
        <v>280</v>
      </c>
      <c r="C31" s="92">
        <f t="shared" si="1"/>
        <v>38</v>
      </c>
      <c r="D31" s="72">
        <f t="shared" si="1"/>
        <v>318</v>
      </c>
      <c r="E31" s="83"/>
      <c r="F31" s="83"/>
      <c r="G31" s="83"/>
      <c r="H31" s="83"/>
    </row>
    <row r="32" spans="1:8" ht="10.5" x14ac:dyDescent="0.25">
      <c r="A32" s="55" t="str">
        <f>A26</f>
        <v>Total</v>
      </c>
      <c r="B32" s="56">
        <f>IF(B30+B31=0,0,B30+B31)</f>
        <v>410</v>
      </c>
      <c r="C32" s="56">
        <f>IF(SUM(C29:C31)=0,0,SUM(C29:C31))</f>
        <v>49</v>
      </c>
      <c r="D32" s="56">
        <f>SUM(D29:D31)</f>
        <v>459</v>
      </c>
      <c r="E32" s="83"/>
      <c r="F32" s="83"/>
      <c r="G32" s="83"/>
      <c r="H32" s="83"/>
    </row>
    <row r="33" spans="1:7" x14ac:dyDescent="0.2">
      <c r="A33" s="83"/>
      <c r="B33" s="83"/>
      <c r="C33" s="83"/>
      <c r="D33" s="83"/>
      <c r="E33" s="83"/>
      <c r="F33" s="83"/>
      <c r="G33" s="83"/>
    </row>
    <row r="34" spans="1:7" x14ac:dyDescent="0.2">
      <c r="A34" s="91" t="str">
        <f>"In summary, "&amp;TEXT($D$20,"0,000")&amp; " of UI's customers are participating in the CTCleanEnergyOptions Program"</f>
        <v>In summary, 0,000 of UI's customers are participating in the CTCleanEnergyOptions Program</v>
      </c>
      <c r="B34" s="83"/>
      <c r="C34" s="83"/>
      <c r="D34" s="83"/>
      <c r="E34" s="83"/>
      <c r="F34" s="83"/>
      <c r="G34" s="83"/>
    </row>
    <row r="35" spans="1:7" x14ac:dyDescent="0.2">
      <c r="A35" s="91" t="str">
        <f>"In summary, "&amp;TEXT($D$26,"000")&amp; " of UI's customers are participating in RECs only with Sterling Planet"</f>
        <v>In summary, 459 of UI's customers are participating in RECs only with Sterling Planet</v>
      </c>
      <c r="B35" s="83"/>
      <c r="C35" s="83"/>
      <c r="D35" s="83"/>
      <c r="E35" s="83"/>
      <c r="F35" s="83"/>
      <c r="G35" s="83"/>
    </row>
    <row r="36" spans="1:7" x14ac:dyDescent="0.2">
      <c r="A36" s="91" t="str">
        <f>"In summary, "&amp;TEXT($D$32,"0,000")&amp; " of UI's customers are participating in all REC programs"</f>
        <v>In summary, 0,459 of UI's customers are participating in all REC programs</v>
      </c>
      <c r="B36" s="83"/>
      <c r="C36" s="83"/>
      <c r="D36" s="83"/>
      <c r="E36" s="83"/>
      <c r="F36" s="83"/>
      <c r="G36" s="83"/>
    </row>
    <row r="38" spans="1:7" x14ac:dyDescent="0.2">
      <c r="A38" s="91" t="s">
        <v>67</v>
      </c>
      <c r="B38" s="83"/>
      <c r="C38" s="83"/>
      <c r="D38" s="83"/>
      <c r="E38" s="83"/>
      <c r="F38" s="83"/>
      <c r="G38" s="83"/>
    </row>
  </sheetData>
  <mergeCells count="2">
    <mergeCell ref="A1:D1"/>
    <mergeCell ref="A2:D2"/>
  </mergeCells>
  <phoneticPr fontId="9" type="noConversion"/>
  <printOptions horizontalCentered="1"/>
  <pageMargins left="0.75" right="0.5" top="1.25" bottom="0.25" header="0.75" footer="0"/>
  <pageSetup fitToWidth="0" orientation="portrait" r:id="rId1"/>
  <headerFooter>
    <oddHeader xml:space="preserve">&amp;L&amp;"Arial,Bold"The United Illuminating Company
Docket No. 06-10-22&amp;C&amp;"Arial,Bold"Attachment 1
&amp;A&amp;R&amp;"Arial,Bold"Page &amp;P of &amp;N
</oddHeader>
  </headerFooter>
  <ignoredErrors>
    <ignoredError sqref="C17 C23 C29 C30:C3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b4017ee-613f-4b03-b5b0-4f03c5729466">
      <UserInfo>
        <DisplayName>CHERYL DEFRANCESCO</DisplayName>
        <AccountId>13</AccountId>
        <AccountType/>
      </UserInfo>
    </SharedWithUsers>
    <lcf76f155ced4ddcb4097134ff3c332f xmlns="5b6280ef-e6e9-4194-aeb8-038f85c283e4">
      <Terms xmlns="http://schemas.microsoft.com/office/infopath/2007/PartnerControls"/>
    </lcf76f155ced4ddcb4097134ff3c332f>
    <TaxCatchAll xmlns="5b4017ee-613f-4b03-b5b0-4f03c572946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8B81747F95CB4AA4B4EA31DEB590A5" ma:contentTypeVersion="13" ma:contentTypeDescription="Create a new document." ma:contentTypeScope="" ma:versionID="a88a088e67a5c0cba42aa209b5a4bce9">
  <xsd:schema xmlns:xsd="http://www.w3.org/2001/XMLSchema" xmlns:xs="http://www.w3.org/2001/XMLSchema" xmlns:p="http://schemas.microsoft.com/office/2006/metadata/properties" xmlns:ns2="5b6280ef-e6e9-4194-aeb8-038f85c283e4" xmlns:ns3="5b4017ee-613f-4b03-b5b0-4f03c5729466" targetNamespace="http://schemas.microsoft.com/office/2006/metadata/properties" ma:root="true" ma:fieldsID="ab83ff268efd4e7843e400cf81cd942c" ns2:_="" ns3:_="">
    <xsd:import namespace="5b6280ef-e6e9-4194-aeb8-038f85c283e4"/>
    <xsd:import namespace="5b4017ee-613f-4b03-b5b0-4f03c57294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280ef-e6e9-4194-aeb8-038f85c283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84e374b-9a04-4d73-a251-4ce1ae2c83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4017ee-613f-4b03-b5b0-4f03c572946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f05dc14-d177-45a7-86e8-76ad2b65c686}" ma:internalName="TaxCatchAll" ma:showField="CatchAllData" ma:web="5b4017ee-613f-4b03-b5b0-4f03c57294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FD2D0F-D661-492B-92FB-4A59CF00783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5b4017ee-613f-4b03-b5b0-4f03c5729466"/>
    <ds:schemaRef ds:uri="http://purl.org/dc/elements/1.1/"/>
    <ds:schemaRef ds:uri="http://schemas.microsoft.com/office/2006/metadata/properties"/>
    <ds:schemaRef ds:uri="5b6280ef-e6e9-4194-aeb8-038f85c283e4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6E1DDE4-AEA8-48A5-875B-FF6C4D3F3D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FF271D-0DD0-4BD6-B771-85EDC90EFF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6280ef-e6e9-4194-aeb8-038f85c283e4"/>
    <ds:schemaRef ds:uri="5b4017ee-613f-4b03-b5b0-4f03c57294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24b1752-a977-4927-b9e6-e48a43684aee}" enabled="1" method="Privileged" siteId="{031a09bc-a2bf-44df-888e-4e09355b7a2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 Load Customers </vt:lpstr>
      <vt:lpstr>Suppliers</vt:lpstr>
      <vt:lpstr>Summary REC Customers</vt:lpstr>
      <vt:lpstr>REC_programs_detail</vt:lpstr>
    </vt:vector>
  </TitlesOfParts>
  <Manager/>
  <Company>State of CT - DPUC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Arthur R. Marcelynas</dc:creator>
  <cp:keywords/>
  <dc:description/>
  <cp:lastModifiedBy>CHERYL DEFRANCESCO</cp:lastModifiedBy>
  <cp:revision/>
  <dcterms:created xsi:type="dcterms:W3CDTF">2009-03-17T13:14:28Z</dcterms:created>
  <dcterms:modified xsi:type="dcterms:W3CDTF">2026-01-08T03:59:32Z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2019-03-20 UI ATSO Switches to Alternate Suppliers Attachment 1 06-10-22.xlsx</vt:lpwstr>
  </property>
  <property fmtid="{D5CDD505-2E9C-101B-9397-08002B2CF9AE}" pid="3" name="_NewReviewCycle">
    <vt:lpwstr/>
  </property>
  <property fmtid="{D5CDD505-2E9C-101B-9397-08002B2CF9AE}" pid="4" name="MSIP_Label_624b1752-a977-4927-b9e6-e48a43684aee_Enabled">
    <vt:lpwstr>true</vt:lpwstr>
  </property>
  <property fmtid="{D5CDD505-2E9C-101B-9397-08002B2CF9AE}" pid="5" name="MSIP_Label_624b1752-a977-4927-b9e6-e48a43684aee_SetDate">
    <vt:lpwstr>2020-09-15T16:57:31Z</vt:lpwstr>
  </property>
  <property fmtid="{D5CDD505-2E9C-101B-9397-08002B2CF9AE}" pid="6" name="MSIP_Label_624b1752-a977-4927-b9e6-e48a43684aee_Method">
    <vt:lpwstr>Privileged</vt:lpwstr>
  </property>
  <property fmtid="{D5CDD505-2E9C-101B-9397-08002B2CF9AE}" pid="7" name="MSIP_Label_624b1752-a977-4927-b9e6-e48a43684aee_Name">
    <vt:lpwstr>Public</vt:lpwstr>
  </property>
  <property fmtid="{D5CDD505-2E9C-101B-9397-08002B2CF9AE}" pid="8" name="MSIP_Label_624b1752-a977-4927-b9e6-e48a43684aee_SiteId">
    <vt:lpwstr>031a09bc-a2bf-44df-888e-4e09355b7a24</vt:lpwstr>
  </property>
  <property fmtid="{D5CDD505-2E9C-101B-9397-08002B2CF9AE}" pid="9" name="MSIP_Label_624b1752-a977-4927-b9e6-e48a43684aee_ActionId">
    <vt:lpwstr>613524fd-9e19-4128-bb92-00003958b920</vt:lpwstr>
  </property>
  <property fmtid="{D5CDD505-2E9C-101B-9397-08002B2CF9AE}" pid="10" name="ContentTypeId">
    <vt:lpwstr>0x0101005A8B81747F95CB4AA4B4EA31DEB590A5</vt:lpwstr>
  </property>
  <property fmtid="{D5CDD505-2E9C-101B-9397-08002B2CF9AE}" pid="11" name="MediaServiceImageTags">
    <vt:lpwstr/>
  </property>
</Properties>
</file>