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2/"/>
    </mc:Choice>
  </mc:AlternateContent>
  <xr:revisionPtr revIDLastSave="0" documentId="8_{08BC4786-DD6E-4A96-826C-7E411D9C9D11}" xr6:coauthVersionLast="47" xr6:coauthVersionMax="47" xr10:uidLastSave="{00000000-0000-0000-0000-000000000000}"/>
  <bookViews>
    <workbookView xWindow="810" yWindow="-120" windowWidth="28110" windowHeight="16440" tabRatio="838" firstSheet="2" activeTab="2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9" i="6" l="1"/>
  <c r="C26" i="5" l="1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C11" i="8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<sst xmlns="http://schemas.openxmlformats.org/spreadsheetml/2006/main" count="146" uniqueCount="79">
  <si>
    <t>Electric Supplier MWh Load and Customer Count</t>
  </si>
  <si>
    <t>Data as of February 28, 2025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</si>
  <si>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</si>
  <si>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</si>
  <si>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</si>
  <si>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</si>
  <si>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</si>
  <si>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</si>
  <si>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</si>
  <si>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</si>
  <si>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</si>
  <si>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</si>
  <si>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</si>
  <si>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188,137 MWh, or 51.3% of UI's total load is served by electric suppliers</t>
  </si>
  <si>
    <t>while 178,318 MHh, or 48.7% of the load is provided under Standard Service or Last Resort service through UI.</t>
  </si>
  <si>
    <t>Customer Count - Suppliers and UI 2</t>
  </si>
  <si>
    <t>Customers</t>
  </si>
  <si>
    <t>As the above table shows, 72,056 of UI's total customers, or 20.6% are served by electric suppliers</t>
  </si>
  <si>
    <t>while 278,494 or 79.4%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</si>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</sst>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view="pageLayout" zoomScale="106" zoomScaleNormal="100" zoomScalePageLayoutView="106" workbookViewId="0">
      <selection activeCell="B16" sqref="B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8.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33886.333999999988</v>
      </c>
      <c r="C7" s="67">
        <v>0.21090454503092537</v>
      </c>
      <c r="D7" s="44">
        <v>44839.638999999865</v>
      </c>
      <c r="E7" s="67">
        <v>0.47717128837668138</v>
      </c>
      <c r="F7" s="44">
        <v>109410.64</v>
      </c>
      <c r="G7" s="67">
        <v>0.97851002958864297</v>
      </c>
      <c r="H7" s="68">
        <v>188136.61299999984</v>
      </c>
      <c r="I7" s="25">
        <v>0.51339674584051553</v>
      </c>
    </row>
    <row r="8" spans="1:9" ht="18" customHeight="1">
      <c r="A8" s="24" t="s">
        <v>11</v>
      </c>
      <c r="B8" s="69">
        <v>126785.092</v>
      </c>
      <c r="C8" s="67">
        <v>0.78909545496907474</v>
      </c>
      <c r="D8" s="69">
        <v>49130.053</v>
      </c>
      <c r="E8" s="67">
        <v>0.52282871162331856</v>
      </c>
      <c r="F8" s="69">
        <v>2402.8689999999997</v>
      </c>
      <c r="G8" s="67">
        <v>2.1489970411357001E-2</v>
      </c>
      <c r="H8" s="69">
        <v>178318.01400000002</v>
      </c>
      <c r="I8" s="25">
        <v>0.48660325415948452</v>
      </c>
    </row>
    <row r="9" spans="1:9" ht="18" customHeight="1">
      <c r="A9" s="24" t="s">
        <v>12</v>
      </c>
      <c r="B9" s="26">
        <v>160671.42599999998</v>
      </c>
      <c r="C9" s="27"/>
      <c r="D9" s="26">
        <v>93969.691999999864</v>
      </c>
      <c r="E9" s="27"/>
      <c r="F9" s="26">
        <v>111813.50900000001</v>
      </c>
      <c r="G9" s="27"/>
      <c r="H9" s="26">
        <v>366454.62699999986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5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53996</v>
      </c>
      <c r="C16" s="67">
        <v>0.17296154523759949</v>
      </c>
      <c r="D16" s="44">
        <v>17873</v>
      </c>
      <c r="E16" s="67">
        <v>0.46848051165107074</v>
      </c>
      <c r="F16" s="44">
        <v>187</v>
      </c>
      <c r="G16" s="67">
        <v>0.87383177570093462</v>
      </c>
      <c r="H16" s="68">
        <v>72056</v>
      </c>
      <c r="I16" s="25">
        <v>0.20555127656539723</v>
      </c>
    </row>
    <row r="17" spans="1:9" ht="18" customHeight="1">
      <c r="A17" s="24" t="s">
        <v>11</v>
      </c>
      <c r="B17" s="45">
        <v>258189</v>
      </c>
      <c r="C17" s="67">
        <v>0.82703845476240045</v>
      </c>
      <c r="D17" s="45">
        <v>20278</v>
      </c>
      <c r="E17" s="67">
        <v>0.53151948834892926</v>
      </c>
      <c r="F17" s="45">
        <v>27</v>
      </c>
      <c r="G17" s="67">
        <v>0.12616822429906541</v>
      </c>
      <c r="H17" s="45">
        <v>278494</v>
      </c>
      <c r="I17" s="25">
        <v>0.79444872343460282</v>
      </c>
    </row>
    <row r="18" spans="1:9" ht="18" customHeight="1">
      <c r="A18" s="24" t="s">
        <v>12</v>
      </c>
      <c r="B18" s="26">
        <v>312185</v>
      </c>
      <c r="C18" s="36"/>
      <c r="D18" s="26">
        <v>38151</v>
      </c>
      <c r="E18" s="27"/>
      <c r="F18" s="26">
        <v>214</v>
      </c>
      <c r="G18" s="27"/>
      <c r="H18" s="26">
        <v>350550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showGridLines="0" showZeros="0" showWhiteSpace="0" view="pageLayout" zoomScaleNormal="100" workbookViewId="0">
      <selection activeCell="C25" sqref="C25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February 28, 2025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95">
        <v>989</v>
      </c>
      <c r="D6" s="95">
        <v>4711</v>
      </c>
      <c r="E6" s="95">
        <v>5700</v>
      </c>
      <c r="F6" s="82">
        <f t="shared" ref="F6:F28" si="0">IF(E6=0,"",E6/$E$29)</f>
        <v>7.9106238290194988E-2</v>
      </c>
    </row>
    <row r="7" spans="1:6" ht="14.25" customHeight="1">
      <c r="A7" s="62">
        <v>2</v>
      </c>
      <c r="B7" s="75" t="s">
        <v>31</v>
      </c>
      <c r="C7" s="95">
        <v>5</v>
      </c>
      <c r="D7" s="95">
        <v>206</v>
      </c>
      <c r="E7" s="95">
        <v>211</v>
      </c>
      <c r="F7" s="82">
        <f t="shared" si="0"/>
        <v>2.9283186454791481E-3</v>
      </c>
    </row>
    <row r="8" spans="1:6" ht="14.25" customHeight="1">
      <c r="A8" s="62">
        <v>3</v>
      </c>
      <c r="B8" s="75" t="s">
        <v>32</v>
      </c>
      <c r="C8" s="95">
        <v>16394</v>
      </c>
      <c r="D8" s="95">
        <v>1368</v>
      </c>
      <c r="E8" s="95">
        <v>17762</v>
      </c>
      <c r="F8" s="82">
        <f t="shared" si="0"/>
        <v>0.24650614114218306</v>
      </c>
    </row>
    <row r="9" spans="1:6" ht="14.25" customHeight="1">
      <c r="A9" s="62">
        <v>4</v>
      </c>
      <c r="B9" s="75" t="s">
        <v>33</v>
      </c>
      <c r="C9" s="95">
        <v>49</v>
      </c>
      <c r="D9" s="95">
        <v>479</v>
      </c>
      <c r="E9" s="95">
        <v>528</v>
      </c>
      <c r="F9" s="82">
        <f t="shared" si="0"/>
        <v>7.3277357574075361E-3</v>
      </c>
    </row>
    <row r="10" spans="1:6" ht="14.25" customHeight="1">
      <c r="A10" s="62">
        <v>5</v>
      </c>
      <c r="B10" s="75" t="s">
        <v>34</v>
      </c>
      <c r="C10" s="95">
        <v>12313</v>
      </c>
      <c r="D10" s="95">
        <v>520</v>
      </c>
      <c r="E10" s="95">
        <v>12833</v>
      </c>
      <c r="F10" s="82">
        <f t="shared" si="0"/>
        <v>0.1781000624522934</v>
      </c>
    </row>
    <row r="11" spans="1:6" ht="14.25" customHeight="1">
      <c r="A11" s="62">
        <v>6</v>
      </c>
      <c r="B11" s="75" t="s">
        <v>35</v>
      </c>
      <c r="C11" s="95">
        <v>7515</v>
      </c>
      <c r="D11" s="95">
        <v>987</v>
      </c>
      <c r="E11" s="95">
        <v>8502</v>
      </c>
      <c r="F11" s="82">
        <f t="shared" si="0"/>
        <v>0.11799319963916453</v>
      </c>
    </row>
    <row r="12" spans="1:6" ht="14.25" customHeight="1">
      <c r="A12" s="62">
        <v>7</v>
      </c>
      <c r="B12" s="75" t="s">
        <v>36</v>
      </c>
      <c r="C12" s="95">
        <v>48</v>
      </c>
      <c r="D12" s="95">
        <v>400</v>
      </c>
      <c r="E12" s="95">
        <v>448</v>
      </c>
      <c r="F12" s="82">
        <f t="shared" si="0"/>
        <v>6.2174727638609397E-3</v>
      </c>
    </row>
    <row r="13" spans="1:6" ht="14.25" customHeight="1">
      <c r="A13" s="62">
        <v>8</v>
      </c>
      <c r="B13" s="75" t="s">
        <v>37</v>
      </c>
      <c r="C13" s="95">
        <v>3</v>
      </c>
      <c r="D13" s="95">
        <v>83</v>
      </c>
      <c r="E13" s="95">
        <v>86</v>
      </c>
      <c r="F13" s="82">
        <f t="shared" si="0"/>
        <v>1.1935327180625911E-3</v>
      </c>
    </row>
    <row r="14" spans="1:6" ht="14.25" customHeight="1">
      <c r="A14" s="62">
        <v>9</v>
      </c>
      <c r="B14" s="75" t="s">
        <v>38</v>
      </c>
      <c r="C14" s="95">
        <v>2</v>
      </c>
      <c r="D14" s="95">
        <v>5</v>
      </c>
      <c r="E14" s="95">
        <v>7</v>
      </c>
      <c r="F14" s="82">
        <f t="shared" si="0"/>
        <v>9.7148011935327183E-5</v>
      </c>
    </row>
    <row r="15" spans="1:6" ht="14.25" customHeight="1">
      <c r="A15" s="62">
        <v>10</v>
      </c>
      <c r="B15" s="75" t="s">
        <v>39</v>
      </c>
      <c r="C15" s="95">
        <v>463</v>
      </c>
      <c r="D15" s="95">
        <v>463</v>
      </c>
      <c r="E15" s="95">
        <v>926</v>
      </c>
      <c r="F15" s="82">
        <f t="shared" si="0"/>
        <v>1.2851294150301854E-2</v>
      </c>
    </row>
    <row r="16" spans="1:6" ht="14.25" customHeight="1">
      <c r="A16" s="62">
        <v>11</v>
      </c>
      <c r="B16" s="75" t="s">
        <v>40</v>
      </c>
      <c r="C16" s="95">
        <v>172</v>
      </c>
      <c r="D16" s="95">
        <v>771</v>
      </c>
      <c r="E16" s="95">
        <v>943</v>
      </c>
      <c r="F16" s="82">
        <f t="shared" si="0"/>
        <v>1.3087225036430504E-2</v>
      </c>
    </row>
    <row r="17" spans="1:6" ht="14.25" customHeight="1">
      <c r="A17" s="62">
        <v>12</v>
      </c>
      <c r="B17" s="75" t="s">
        <v>41</v>
      </c>
      <c r="C17" s="95"/>
      <c r="D17" s="95">
        <v>8</v>
      </c>
      <c r="E17" s="95">
        <v>8</v>
      </c>
      <c r="F17" s="82">
        <f t="shared" si="0"/>
        <v>1.1102629935465964E-4</v>
      </c>
    </row>
    <row r="18" spans="1:6" ht="14.25" customHeight="1">
      <c r="A18" s="62">
        <v>13</v>
      </c>
      <c r="B18" s="75" t="s">
        <v>42</v>
      </c>
      <c r="C18" s="95">
        <v>2410</v>
      </c>
      <c r="D18" s="95">
        <v>244</v>
      </c>
      <c r="E18" s="95">
        <v>2654</v>
      </c>
      <c r="F18" s="82">
        <f t="shared" si="0"/>
        <v>3.6832974810908331E-2</v>
      </c>
    </row>
    <row r="19" spans="1:6" ht="14.25" customHeight="1">
      <c r="A19" s="62">
        <v>14</v>
      </c>
      <c r="B19" s="75" t="s">
        <v>43</v>
      </c>
      <c r="C19" s="95">
        <v>2</v>
      </c>
      <c r="D19" s="95">
        <v>233</v>
      </c>
      <c r="E19" s="95">
        <v>235</v>
      </c>
      <c r="F19" s="82">
        <f t="shared" si="0"/>
        <v>3.2613975435431268E-3</v>
      </c>
    </row>
    <row r="20" spans="1:6" ht="14.25" customHeight="1">
      <c r="A20" s="62">
        <v>15</v>
      </c>
      <c r="B20" s="75" t="s">
        <v>44</v>
      </c>
      <c r="C20" s="95">
        <v>1072</v>
      </c>
      <c r="D20" s="95">
        <v>43</v>
      </c>
      <c r="E20" s="95">
        <v>1115</v>
      </c>
      <c r="F20" s="82">
        <f t="shared" si="0"/>
        <v>1.5474290472555687E-2</v>
      </c>
    </row>
    <row r="21" spans="1:6" ht="14.25" customHeight="1">
      <c r="A21" s="62">
        <v>16</v>
      </c>
      <c r="B21" s="75" t="s">
        <v>45</v>
      </c>
      <c r="C21" s="95">
        <v>61</v>
      </c>
      <c r="D21" s="95">
        <v>5</v>
      </c>
      <c r="E21" s="95">
        <v>66</v>
      </c>
      <c r="F21" s="82">
        <f t="shared" si="0"/>
        <v>9.1596696967594202E-4</v>
      </c>
    </row>
    <row r="22" spans="1:6" ht="14.25" customHeight="1">
      <c r="A22" s="62">
        <v>17</v>
      </c>
      <c r="B22" s="75" t="s">
        <v>46</v>
      </c>
      <c r="C22" s="95">
        <v>107</v>
      </c>
      <c r="D22" s="95">
        <v>2526</v>
      </c>
      <c r="E22" s="95">
        <v>2633</v>
      </c>
      <c r="F22" s="82">
        <f t="shared" si="0"/>
        <v>3.6541530775102353E-2</v>
      </c>
    </row>
    <row r="23" spans="1:6" ht="14.25" customHeight="1">
      <c r="A23" s="62">
        <v>18</v>
      </c>
      <c r="B23" s="75" t="s">
        <v>47</v>
      </c>
      <c r="C23" s="95">
        <v>110</v>
      </c>
      <c r="D23" s="95">
        <v>229</v>
      </c>
      <c r="E23" s="95">
        <v>339</v>
      </c>
      <c r="F23" s="82">
        <f t="shared" si="0"/>
        <v>4.7047394351537025E-3</v>
      </c>
    </row>
    <row r="24" spans="1:6" ht="14.25" customHeight="1">
      <c r="A24" s="62">
        <v>19</v>
      </c>
      <c r="B24" s="75" t="s">
        <v>48</v>
      </c>
      <c r="C24" s="95">
        <v>320</v>
      </c>
      <c r="D24" s="95">
        <v>1805</v>
      </c>
      <c r="E24" s="95">
        <v>2125</v>
      </c>
      <c r="F24" s="82">
        <f t="shared" si="0"/>
        <v>2.9491360766081467E-2</v>
      </c>
    </row>
    <row r="25" spans="1:6" ht="14.25" customHeight="1">
      <c r="A25" s="62">
        <v>20</v>
      </c>
      <c r="B25" s="75" t="s">
        <v>49</v>
      </c>
      <c r="C25" s="95">
        <v>1033</v>
      </c>
      <c r="D25" s="95">
        <v>1618</v>
      </c>
      <c r="E25" s="95">
        <v>2651</v>
      </c>
      <c r="F25" s="82">
        <f t="shared" si="0"/>
        <v>3.6791339948650338E-2</v>
      </c>
    </row>
    <row r="26" spans="1:6" ht="14.25" customHeight="1">
      <c r="A26" s="62">
        <v>21</v>
      </c>
      <c r="B26" s="75" t="s">
        <v>50</v>
      </c>
      <c r="C26" s="95"/>
      <c r="D26" s="95">
        <v>11</v>
      </c>
      <c r="E26" s="95">
        <v>11</v>
      </c>
      <c r="F26" s="82">
        <f t="shared" si="0"/>
        <v>1.5266116161265699E-4</v>
      </c>
    </row>
    <row r="27" spans="1:6" ht="14.25" customHeight="1">
      <c r="A27" s="62">
        <v>22</v>
      </c>
      <c r="B27" s="75" t="s">
        <v>51</v>
      </c>
      <c r="C27" s="95">
        <v>7204</v>
      </c>
      <c r="D27" s="95">
        <v>439</v>
      </c>
      <c r="E27" s="95">
        <v>7643</v>
      </c>
      <c r="F27" s="82">
        <f t="shared" si="0"/>
        <v>0.10607175074595795</v>
      </c>
    </row>
    <row r="28" spans="1:6" ht="14.25" customHeight="1">
      <c r="A28" s="62">
        <v>23</v>
      </c>
      <c r="B28" s="75" t="s">
        <v>52</v>
      </c>
      <c r="C28" s="95">
        <v>3724</v>
      </c>
      <c r="D28" s="95">
        <v>905</v>
      </c>
      <c r="E28" s="95">
        <v>4629</v>
      </c>
      <c r="F28" s="82">
        <f t="shared" si="0"/>
        <v>6.4242592464089934E-2</v>
      </c>
    </row>
    <row r="29" spans="1:6" ht="14.25" customHeight="1">
      <c r="A29" s="96"/>
      <c r="B29" s="97" t="s">
        <v>53</v>
      </c>
      <c r="C29" s="98">
        <v>53996</v>
      </c>
      <c r="D29" s="98">
        <v>18059</v>
      </c>
      <c r="E29" s="98">
        <v>72055</v>
      </c>
      <c r="F29" s="99">
        <f>SUM(F6:F28)</f>
        <v>1</v>
      </c>
    </row>
    <row r="30" spans="1:6">
      <c r="A30" s="63"/>
      <c r="B30" s="65"/>
      <c r="F30" s="83"/>
    </row>
    <row r="35" spans="1:2">
      <c r="A35" t="s">
        <v>54</v>
      </c>
      <c r="B35" s="61"/>
    </row>
    <row r="36" spans="1:2">
      <c r="A36" t="s">
        <v>55</v>
      </c>
    </row>
    <row r="37" spans="1:2">
      <c r="A37" t="s">
        <v>22</v>
      </c>
    </row>
  </sheetData>
  <sortState xmlns:xlrd2="http://schemas.microsoft.com/office/spreadsheetml/2017/richdata2" ref="B6:E2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tabSelected="1" view="pageLayout" zoomScaleNormal="100" workbookViewId="0">
      <selection activeCell="A27" sqref="A27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3" t="s">
        <v>56</v>
      </c>
      <c r="B1" s="103"/>
      <c r="C1" s="103"/>
      <c r="D1" s="103"/>
      <c r="E1" s="103"/>
      <c r="F1" s="103"/>
      <c r="G1" s="103"/>
      <c r="H1" s="12"/>
      <c r="I1" s="12"/>
    </row>
    <row r="2" spans="1:9" s="5" customFormat="1" ht="15.75">
      <c r="A2" s="103" t="s">
        <v>57</v>
      </c>
      <c r="B2" s="103"/>
      <c r="C2" s="103"/>
      <c r="D2" s="103"/>
      <c r="E2" s="103"/>
      <c r="F2" s="103"/>
      <c r="G2" s="103"/>
      <c r="H2" s="12"/>
      <c r="I2" s="12"/>
    </row>
    <row r="3" spans="1:9" s="5" customFormat="1">
      <c r="A3" s="104" t="str">
        <f>'Summary Load Customers '!A2</f>
        <v>Data as of February 28, 2025</v>
      </c>
      <c r="B3" s="104"/>
      <c r="C3" s="104"/>
      <c r="D3" s="104"/>
      <c r="E3" s="104"/>
      <c r="F3" s="104"/>
      <c r="G3" s="104"/>
      <c r="H3" s="12"/>
      <c r="I3" s="12"/>
    </row>
    <row r="4" spans="1:9" s="5" customFormat="1">
      <c r="A4" s="1"/>
      <c r="B4" s="12"/>
      <c r="C4" s="12"/>
      <c r="D4" s="12"/>
      <c r="E4" s="12"/>
      <c r="F4" s="12"/>
      <c r="G4" s="12"/>
      <c r="H4" s="12"/>
      <c r="I4" s="12"/>
    </row>
    <row r="5" spans="1:9" s="5" customFormat="1" ht="15.75">
      <c r="A5" s="101" t="s">
        <v>58</v>
      </c>
      <c r="B5" s="101"/>
      <c r="C5" s="101"/>
      <c r="D5" s="101"/>
      <c r="E5" s="101"/>
      <c r="F5" s="101"/>
      <c r="G5" s="101"/>
      <c r="H5" s="1"/>
      <c r="I5" s="12"/>
    </row>
    <row r="6" spans="1:9" s="5" customFormat="1" ht="15">
      <c r="A6" s="71"/>
      <c r="B6" s="71"/>
      <c r="C6" s="71"/>
      <c r="D6" s="39"/>
      <c r="E6" s="39"/>
      <c r="F6" s="40"/>
      <c r="G6" s="40"/>
      <c r="H6" s="41"/>
      <c r="I6" s="12"/>
    </row>
    <row r="7" spans="1:9" ht="24" customHeight="1">
      <c r="A7" s="102" t="s">
        <v>59</v>
      </c>
      <c r="B7" s="102"/>
      <c r="C7" s="102"/>
      <c r="D7" s="102"/>
      <c r="E7" s="102"/>
      <c r="F7" s="102"/>
      <c r="G7" s="102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9" ht="15">
      <c r="G13" s="32"/>
    </row>
    <row r="14" spans="1:9" ht="15">
      <c r="A14" s="70" t="s">
        <v>62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427</v>
      </c>
      <c r="C18" s="27">
        <f>IF(B18=0,0,B18/'Summary Load Customers '!$B$18)</f>
        <v>1.3677787209507182E-3</v>
      </c>
      <c r="D18" s="26">
        <f>REC_programs_detail!C26</f>
        <v>49</v>
      </c>
      <c r="E18" s="27">
        <f>IF(D18=0,0,D18/('Summary Load Customers '!$D$18+'Summary Load Customers '!$F$18))</f>
        <v>1.2772057865241757E-3</v>
      </c>
      <c r="F18" s="26">
        <f>B18+D18</f>
        <v>476</v>
      </c>
      <c r="G18" s="27">
        <f>IF(F18=0,0,F18/'Summary Load Customers '!$H$18)</f>
        <v>1.3578662102410497E-3</v>
      </c>
    </row>
    <row r="19" spans="1:9" ht="14.25">
      <c r="A19" s="43" t="str">
        <f>"As the above table shows, "&amp;TEXT(F18,"#,###")&amp;" of UI's customers, or "&amp;TEXT(G18,"0.0%")&amp;" are participating in the REC only program."</f>
        <v>As the above table shows, 476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100" t="s">
        <v>64</v>
      </c>
      <c r="B21" s="100"/>
      <c r="C21" s="100"/>
      <c r="D21" s="100"/>
      <c r="E21" s="100"/>
      <c r="F21" s="100"/>
      <c r="G21" s="100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427</v>
      </c>
      <c r="C25" s="27">
        <f>IF(B25=0,0,B25/'Summary Load Customers '!$B$18)</f>
        <v>1.3677787209507182E-3</v>
      </c>
      <c r="D25" s="26">
        <f>D11+D18</f>
        <v>49</v>
      </c>
      <c r="E25" s="27">
        <f>IF(D25=0,0,D25/('Summary Load Customers '!$D$18+'Summary Load Customers '!$F$18))</f>
        <v>1.2772057865241757E-3</v>
      </c>
      <c r="F25" s="26">
        <f>B25+D25</f>
        <v>476</v>
      </c>
      <c r="G25" s="27">
        <f>IF(F25=0,0,F25/'Summary Load Customers '!$H$18)</f>
        <v>1.3578662102410497E-3</v>
      </c>
    </row>
    <row r="26" spans="1:9" ht="15">
      <c r="A26" s="43" t="str">
        <f>"As the above table shows, "&amp;TEXT(F25,"#,##0")&amp;" of UI's customers, or "&amp;TEXT(G25,"0.0%")&amp;" are participating in the combined REC programs."</f>
        <v>As the above table shows, 476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66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B26" sqref="B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5" t="s">
        <v>69</v>
      </c>
      <c r="B1" s="105"/>
      <c r="C1" s="105"/>
      <c r="D1" s="105"/>
      <c r="E1" s="46"/>
      <c r="F1" s="46"/>
      <c r="G1" s="84"/>
      <c r="H1" s="84"/>
      <c r="I1" s="84"/>
    </row>
    <row r="2" spans="1:9" s="5" customFormat="1" ht="18" customHeight="1">
      <c r="A2" s="105" t="str">
        <f>'Summary Load Customers '!A2</f>
        <v>Data as of February 28, 2025</v>
      </c>
      <c r="B2" s="105"/>
      <c r="C2" s="105"/>
      <c r="D2" s="105"/>
      <c r="E2" s="11"/>
      <c r="F2" s="11"/>
      <c r="G2" s="12"/>
      <c r="H2" s="12"/>
      <c r="I2" s="12"/>
    </row>
    <row r="3" spans="1:9" s="47" customFormat="1" ht="15" customHeight="1">
      <c r="A3" s="85"/>
      <c r="B3" s="85"/>
      <c r="C3" s="85"/>
      <c r="D3" s="85"/>
      <c r="E3" s="46"/>
      <c r="F3" s="46"/>
      <c r="G3" s="84"/>
      <c r="H3" s="84"/>
      <c r="I3" s="84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4"/>
      <c r="H4" s="84"/>
      <c r="I4" s="84"/>
    </row>
    <row r="5" spans="1:9" s="47" customFormat="1" ht="15" customHeight="1">
      <c r="A5" s="86" t="s">
        <v>71</v>
      </c>
      <c r="B5" s="87"/>
      <c r="C5" s="72"/>
      <c r="D5" s="73">
        <f>IF(C5=0,0,C5)</f>
        <v>0</v>
      </c>
      <c r="E5" s="46"/>
      <c r="F5" s="46"/>
      <c r="G5" s="84"/>
      <c r="H5" s="84"/>
      <c r="I5" s="84"/>
    </row>
    <row r="6" spans="1:9">
      <c r="A6" s="86" t="s">
        <v>72</v>
      </c>
      <c r="B6" s="72">
        <v>0</v>
      </c>
      <c r="C6" s="72">
        <v>0</v>
      </c>
      <c r="D6" s="73">
        <f>SUM(B6:C6)</f>
        <v>0</v>
      </c>
      <c r="E6" s="85"/>
      <c r="F6" s="85"/>
      <c r="G6" s="85"/>
      <c r="H6" s="85"/>
      <c r="I6" s="85"/>
    </row>
    <row r="7" spans="1:9" s="52" customFormat="1">
      <c r="A7" s="86" t="s">
        <v>73</v>
      </c>
      <c r="B7" s="72">
        <v>0</v>
      </c>
      <c r="C7" s="72">
        <v>0</v>
      </c>
      <c r="D7" s="73">
        <f>SUM(B7:C7)</f>
        <v>0</v>
      </c>
      <c r="E7" s="88"/>
      <c r="F7" s="88"/>
      <c r="G7" s="51"/>
      <c r="H7" s="89"/>
      <c r="I7" s="89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5"/>
      <c r="F8" s="85"/>
      <c r="G8" s="53"/>
      <c r="H8" s="85"/>
      <c r="I8" s="85"/>
    </row>
    <row r="9" spans="1:9">
      <c r="A9" s="85"/>
      <c r="B9" s="90"/>
      <c r="C9" s="90"/>
      <c r="D9" s="90"/>
      <c r="E9" s="54"/>
      <c r="F9" s="54"/>
      <c r="G9" s="53"/>
      <c r="H9" s="85"/>
      <c r="I9" s="85"/>
    </row>
    <row r="10" spans="1:9" ht="22.5">
      <c r="A10" s="66" t="s">
        <v>74</v>
      </c>
      <c r="B10" s="49" t="s">
        <v>27</v>
      </c>
      <c r="C10" s="49" t="str">
        <f>C4</f>
        <v>Business</v>
      </c>
      <c r="D10" s="49" t="s">
        <v>6</v>
      </c>
      <c r="E10" s="91"/>
      <c r="F10" s="92"/>
      <c r="G10" s="53"/>
      <c r="H10" s="85"/>
      <c r="I10" s="85"/>
    </row>
    <row r="11" spans="1:9">
      <c r="A11" s="86" t="s">
        <v>71</v>
      </c>
      <c r="B11" s="87"/>
      <c r="C11" s="72"/>
      <c r="D11" s="73">
        <f>IF(C11=0,0,C11)</f>
        <v>0</v>
      </c>
      <c r="E11" s="91"/>
      <c r="F11" s="92"/>
      <c r="G11" s="53"/>
      <c r="H11" s="85"/>
      <c r="I11" s="85"/>
    </row>
    <row r="12" spans="1:9">
      <c r="A12" s="86" t="s">
        <v>72</v>
      </c>
      <c r="B12" s="72">
        <v>0</v>
      </c>
      <c r="C12" s="72">
        <v>0</v>
      </c>
      <c r="D12" s="73">
        <f>SUM(B12:C12)</f>
        <v>0</v>
      </c>
      <c r="E12" s="91"/>
      <c r="F12" s="92"/>
      <c r="G12" s="57"/>
      <c r="H12" s="85"/>
      <c r="I12" s="85"/>
    </row>
    <row r="13" spans="1:9">
      <c r="A13" s="86" t="s">
        <v>73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5"/>
      <c r="I13" s="85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5"/>
      <c r="F14" s="85"/>
      <c r="G14" s="57"/>
      <c r="H14" s="85"/>
      <c r="I14" s="85"/>
    </row>
    <row r="15" spans="1:9">
      <c r="A15" s="85"/>
      <c r="B15" s="85"/>
      <c r="C15" s="85"/>
      <c r="D15" s="93"/>
      <c r="E15" s="54"/>
      <c r="F15" s="54"/>
      <c r="G15" s="53"/>
      <c r="H15" s="85"/>
      <c r="I15" s="85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1"/>
      <c r="F16" s="92"/>
      <c r="G16" s="53"/>
      <c r="H16" s="85"/>
      <c r="I16" s="85"/>
    </row>
    <row r="17" spans="1:8">
      <c r="A17" s="86" t="s">
        <v>71</v>
      </c>
      <c r="B17" s="87"/>
      <c r="C17" s="94">
        <f t="shared" ref="C17:D18" si="0">IF(C5+C11=0,0,C5+C11)</f>
        <v>0</v>
      </c>
      <c r="D17" s="73"/>
      <c r="E17" s="91"/>
      <c r="F17" s="92"/>
      <c r="G17" s="53"/>
      <c r="H17" s="85"/>
    </row>
    <row r="18" spans="1:8">
      <c r="A18" s="86" t="s">
        <v>72</v>
      </c>
      <c r="B18" s="94">
        <f>IF(B6+B12=0,0,B6+B12)</f>
        <v>0</v>
      </c>
      <c r="C18" s="94">
        <f>IF(C6+C12=0,0,C6+C12)</f>
        <v>0</v>
      </c>
      <c r="D18" s="73">
        <f t="shared" si="0"/>
        <v>0</v>
      </c>
      <c r="E18" s="91"/>
      <c r="F18" s="92"/>
      <c r="G18" s="57"/>
      <c r="H18" s="85"/>
    </row>
    <row r="19" spans="1:8">
      <c r="A19" s="86" t="s">
        <v>73</v>
      </c>
      <c r="B19" s="94">
        <f>IF(B7+B13=0,0,B7+B13)</f>
        <v>0</v>
      </c>
      <c r="C19" s="94">
        <f>IF(C7+C13=0,0,C7+C13)</f>
        <v>0</v>
      </c>
      <c r="D19" s="73">
        <f>IF(D7+D13=0,0,D7+D13)</f>
        <v>0</v>
      </c>
      <c r="E19" s="58"/>
      <c r="F19" s="59"/>
      <c r="G19" s="57"/>
      <c r="H19" s="85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5"/>
    </row>
    <row r="21" spans="1:8">
      <c r="A21" s="85"/>
      <c r="B21" s="85"/>
      <c r="C21" s="85"/>
      <c r="D21" s="85"/>
      <c r="E21" s="53"/>
      <c r="F21" s="57"/>
      <c r="G21" s="57"/>
      <c r="H21" s="85"/>
    </row>
    <row r="22" spans="1:8" ht="22.5">
      <c r="A22" s="66" t="s">
        <v>76</v>
      </c>
      <c r="B22" s="49" t="s">
        <v>27</v>
      </c>
      <c r="C22" s="49" t="s">
        <v>28</v>
      </c>
      <c r="D22" s="49" t="s">
        <v>6</v>
      </c>
      <c r="E22" s="85"/>
      <c r="F22" s="57"/>
      <c r="G22" s="57"/>
      <c r="H22" s="85"/>
    </row>
    <row r="23" spans="1:8">
      <c r="A23" s="86" t="s">
        <v>71</v>
      </c>
      <c r="B23" s="87"/>
      <c r="C23" s="94">
        <f>IF(C11+C17=0,0,C11+C17)</f>
        <v>0</v>
      </c>
      <c r="D23" s="73">
        <f>IF(C23=0,0,C23)</f>
        <v>0</v>
      </c>
      <c r="E23" s="85"/>
      <c r="F23" s="57"/>
      <c r="G23" s="57"/>
      <c r="H23" s="85"/>
    </row>
    <row r="24" spans="1:8">
      <c r="A24" s="86" t="s">
        <v>72</v>
      </c>
      <c r="B24" s="72">
        <v>132</v>
      </c>
      <c r="C24" s="72">
        <v>11</v>
      </c>
      <c r="D24" s="73">
        <f>SUM(B24:C24)</f>
        <v>143</v>
      </c>
      <c r="E24" s="85"/>
      <c r="F24" s="57"/>
      <c r="G24" s="57"/>
      <c r="H24" s="85"/>
    </row>
    <row r="25" spans="1:8">
      <c r="A25" s="86" t="s">
        <v>73</v>
      </c>
      <c r="B25" s="72">
        <v>295</v>
      </c>
      <c r="C25" s="72">
        <v>38</v>
      </c>
      <c r="D25" s="73">
        <f>SUM(B25:C25)</f>
        <v>333</v>
      </c>
      <c r="E25" s="85"/>
      <c r="F25" s="85"/>
      <c r="G25" s="85"/>
      <c r="H25" s="85"/>
    </row>
    <row r="26" spans="1:8">
      <c r="A26" s="55" t="str">
        <f>A20</f>
        <v>Total</v>
      </c>
      <c r="B26" s="74">
        <v>427</v>
      </c>
      <c r="C26" s="56">
        <f>IF(SUM(C23:C25)=0,0,SUM(C23:C25))</f>
        <v>49</v>
      </c>
      <c r="D26" s="56">
        <f>IF(SUM(D23:D25)=0,0,SUM(D23:D25))</f>
        <v>476</v>
      </c>
      <c r="E26" s="85"/>
      <c r="F26" s="85"/>
      <c r="G26" s="85"/>
      <c r="H26" s="85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5"/>
      <c r="F28" s="85"/>
      <c r="G28" s="85"/>
      <c r="H28" s="85"/>
    </row>
    <row r="29" spans="1:8">
      <c r="A29" s="86" t="s">
        <v>71</v>
      </c>
      <c r="B29" s="87">
        <f>B17+B23</f>
        <v>0</v>
      </c>
      <c r="C29" s="94">
        <f t="shared" ref="C29:D31" si="1">C17+C23</f>
        <v>0</v>
      </c>
      <c r="D29" s="73">
        <f t="shared" si="1"/>
        <v>0</v>
      </c>
      <c r="E29" s="85"/>
      <c r="F29" s="85"/>
      <c r="G29" s="85"/>
      <c r="H29" s="85"/>
    </row>
    <row r="30" spans="1:8">
      <c r="A30" s="86" t="s">
        <v>72</v>
      </c>
      <c r="B30" s="94">
        <f>B18+B24</f>
        <v>132</v>
      </c>
      <c r="C30" s="94">
        <f t="shared" si="1"/>
        <v>11</v>
      </c>
      <c r="D30" s="73">
        <f t="shared" si="1"/>
        <v>143</v>
      </c>
      <c r="E30" s="85"/>
      <c r="F30" s="85"/>
      <c r="G30" s="85"/>
      <c r="H30" s="85"/>
    </row>
    <row r="31" spans="1:8">
      <c r="A31" s="86" t="s">
        <v>73</v>
      </c>
      <c r="B31" s="94">
        <f>B19+B25</f>
        <v>295</v>
      </c>
      <c r="C31" s="94">
        <f t="shared" si="1"/>
        <v>38</v>
      </c>
      <c r="D31" s="73">
        <f t="shared" si="1"/>
        <v>333</v>
      </c>
      <c r="E31" s="85"/>
      <c r="F31" s="85"/>
      <c r="G31" s="85"/>
      <c r="H31" s="85"/>
    </row>
    <row r="32" spans="1:8">
      <c r="A32" s="55" t="str">
        <f>A26</f>
        <v>Total</v>
      </c>
      <c r="B32" s="56">
        <v>427</v>
      </c>
      <c r="C32" s="56">
        <f>IF(SUM(C29:C31)=0,0,SUM(C29:C31))</f>
        <v>49</v>
      </c>
      <c r="D32" s="56">
        <f>SUM(D29:D31)</f>
        <v>476</v>
      </c>
      <c r="E32" s="85"/>
      <c r="F32" s="85"/>
      <c r="G32" s="85"/>
      <c r="H32" s="85"/>
    </row>
    <row r="33" spans="1:7">
      <c r="A33" s="85"/>
      <c r="B33" s="85"/>
      <c r="C33" s="85"/>
      <c r="D33" s="85"/>
      <c r="E33" s="85"/>
      <c r="F33" s="85"/>
      <c r="G33" s="85"/>
    </row>
    <row r="34" spans="1:7">
      <c r="A34" s="93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5"/>
      <c r="C34" s="85"/>
      <c r="D34" s="85"/>
      <c r="E34" s="85"/>
      <c r="F34" s="85"/>
      <c r="G34" s="85"/>
    </row>
    <row r="35" spans="1:7">
      <c r="A35" s="93" t="str">
        <f>"In summary, "&amp;TEXT($D$26,"000")&amp; " of UI's customers are participating in RECs only with Sterling Planet"</f>
        <v>In summary, 476 of UI's customers are participating in RECs only with Sterling Planet</v>
      </c>
      <c r="B35" s="85"/>
      <c r="C35" s="85"/>
      <c r="D35" s="85"/>
      <c r="E35" s="85"/>
      <c r="F35" s="85"/>
      <c r="G35" s="85"/>
    </row>
    <row r="36" spans="1:7">
      <c r="A36" s="93" t="str">
        <f>"In summary, "&amp;TEXT($D$32,"0,000")&amp; " of UI's customers are participating in all REC programs"</f>
        <v>In summary, 0,476 of UI's customers are participating in all REC programs</v>
      </c>
      <c r="B36" s="85"/>
      <c r="C36" s="85"/>
      <c r="D36" s="85"/>
      <c r="E36" s="85"/>
      <c r="F36" s="85"/>
      <c r="G36" s="85"/>
    </row>
    <row r="38" spans="1:7">
      <c r="A38" s="93" t="s">
        <v>78</v>
      </c>
      <c r="B38" s="85"/>
      <c r="C38" s="85"/>
      <c r="D38" s="85"/>
      <c r="E38" s="85"/>
      <c r="F38" s="85"/>
      <c r="G38" s="85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5D8E43D2-07A3-4881-AC9D-42BF57EB86C6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2025-04-29T19:50:20Z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</Properties>
</file>