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berdrolaus-my.sharepoint.com/personal/jpapke_uinet_com/Documents/#1 Jen/NRES/Bid Review/Year 3/"/>
    </mc:Choice>
  </mc:AlternateContent>
  <xr:revisionPtr revIDLastSave="0" documentId="8_{36DC19D6-20B7-4D4B-AADE-10A27CB7B376}" xr6:coauthVersionLast="47" xr6:coauthVersionMax="47" xr10:uidLastSave="{00000000-0000-0000-0000-000000000000}"/>
  <bookViews>
    <workbookView xWindow="-120" yWindow="-120" windowWidth="20730" windowHeight="11160" xr2:uid="{B507E681-6C16-4DF1-849A-187186BE8329}"/>
  </bookViews>
  <sheets>
    <sheet name="Calculator" sheetId="1" r:id="rId1"/>
    <sheet name="Calculation Sheet" sheetId="2" r:id="rId2"/>
    <sheet name="CL&amp;P Avoided Pricing" sheetId="8" r:id="rId3"/>
    <sheet name="UI Avoided Pricing" sheetId="5" r:id="rId4"/>
    <sheet name="UI Price Caps" sheetId="6" r:id="rId5"/>
    <sheet name="ES Price Caps" sheetId="7" r:id="rId6"/>
  </sheets>
  <externalReferences>
    <externalReference r:id="rId7"/>
  </externalReferences>
  <definedNames>
    <definedName name="Discount_Rate" localSheetId="2">'[1]Calculation Sheet'!$B$2</definedName>
    <definedName name="Discount_Rate">'Calculation Sheet'!$B$2</definedName>
    <definedName name="ESRATES" localSheetId="2">'[1]Calculation Sheet'!$A$10:$A$24</definedName>
    <definedName name="ESRATES">'Calculation Sheet'!$A$10:$A$24</definedName>
    <definedName name="Retail_Rate_Escalation" localSheetId="2">'[1]Calculation Sheet'!$B$1</definedName>
    <definedName name="Retail_Rate_Escalation">'Calculation Sheet'!$B$1</definedName>
    <definedName name="UIRates" localSheetId="2">'[1]Calculation Sheet'!$E$10:$E$18</definedName>
    <definedName name="UIRates">'Calculation Sheet'!$E$10:$E$18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4" i="2" l="1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C35" i="8"/>
  <c r="D35" i="8"/>
  <c r="F35" i="8"/>
  <c r="B20" i="2" s="1"/>
  <c r="G35" i="8"/>
  <c r="C20" i="2" s="1"/>
  <c r="C36" i="8"/>
  <c r="D36" i="8"/>
  <c r="C39" i="8"/>
  <c r="D39" i="8"/>
  <c r="C40" i="8"/>
  <c r="D40" i="8"/>
  <c r="F39" i="8" s="1"/>
  <c r="B21" i="2" s="1"/>
  <c r="C43" i="8"/>
  <c r="D43" i="8"/>
  <c r="C44" i="8"/>
  <c r="D44" i="8"/>
  <c r="F43" i="8" s="1"/>
  <c r="B22" i="2" s="1"/>
  <c r="C47" i="8"/>
  <c r="D47" i="8"/>
  <c r="F47" i="8" s="1"/>
  <c r="B23" i="2" s="1"/>
  <c r="C48" i="8"/>
  <c r="D48" i="8"/>
  <c r="C51" i="8"/>
  <c r="D51" i="8"/>
  <c r="F51" i="8"/>
  <c r="B24" i="2" s="1"/>
  <c r="G51" i="8"/>
  <c r="C24" i="2" s="1"/>
  <c r="C52" i="8"/>
  <c r="D52" i="8"/>
  <c r="C32" i="8"/>
  <c r="D32" i="8"/>
  <c r="F32" i="8"/>
  <c r="B19" i="2" s="1"/>
  <c r="G32" i="8"/>
  <c r="C19" i="2" s="1"/>
  <c r="C29" i="8"/>
  <c r="D29" i="8"/>
  <c r="F29" i="8" s="1"/>
  <c r="B18" i="2" s="1"/>
  <c r="C30" i="8"/>
  <c r="D30" i="8"/>
  <c r="C26" i="8"/>
  <c r="D26" i="8"/>
  <c r="F26" i="8"/>
  <c r="B17" i="2" s="1"/>
  <c r="G26" i="8"/>
  <c r="C17" i="2" s="1"/>
  <c r="C24" i="8"/>
  <c r="D24" i="8"/>
  <c r="F24" i="8"/>
  <c r="B16" i="2" s="1"/>
  <c r="G24" i="8"/>
  <c r="C16" i="2" s="1"/>
  <c r="C22" i="8"/>
  <c r="D22" i="8"/>
  <c r="F22" i="8"/>
  <c r="B15" i="2" s="1"/>
  <c r="G22" i="8"/>
  <c r="C15" i="2" s="1"/>
  <c r="C19" i="8"/>
  <c r="D19" i="8"/>
  <c r="C20" i="8"/>
  <c r="D20" i="8"/>
  <c r="F19" i="8" s="1"/>
  <c r="B14" i="2" s="1"/>
  <c r="C15" i="8"/>
  <c r="D15" i="8"/>
  <c r="F15" i="8" s="1"/>
  <c r="B13" i="2" s="1"/>
  <c r="C16" i="8"/>
  <c r="D16" i="8"/>
  <c r="C11" i="8"/>
  <c r="D11" i="8"/>
  <c r="F11" i="8"/>
  <c r="B12" i="2" s="1"/>
  <c r="G11" i="8"/>
  <c r="C12" i="2" s="1"/>
  <c r="C12" i="8"/>
  <c r="D12" i="8"/>
  <c r="D8" i="8"/>
  <c r="F8" i="8"/>
  <c r="B11" i="2" s="1"/>
  <c r="G8" i="8"/>
  <c r="C11" i="2" s="1"/>
  <c r="D6" i="8"/>
  <c r="F6" i="8"/>
  <c r="B10" i="2" s="1"/>
  <c r="G6" i="8"/>
  <c r="C10" i="2" s="1"/>
  <c r="B11" i="1"/>
  <c r="G39" i="8" l="1"/>
  <c r="C21" i="2" s="1"/>
  <c r="G19" i="8"/>
  <c r="C14" i="2" s="1"/>
  <c r="G43" i="8"/>
  <c r="C22" i="2" s="1"/>
  <c r="G15" i="8"/>
  <c r="C13" i="2" s="1"/>
  <c r="G29" i="8"/>
  <c r="C18" i="2" s="1"/>
  <c r="G47" i="8"/>
  <c r="C23" i="2" s="1"/>
  <c r="C12" i="5"/>
  <c r="C34" i="5"/>
  <c r="C33" i="5"/>
  <c r="C30" i="5"/>
  <c r="C29" i="5"/>
  <c r="C26" i="5"/>
  <c r="C25" i="5"/>
  <c r="C22" i="5"/>
  <c r="C21" i="5"/>
  <c r="C18" i="5"/>
  <c r="C17" i="5"/>
  <c r="C14" i="5"/>
  <c r="C10" i="5"/>
  <c r="C9" i="5"/>
  <c r="D29" i="2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E18" i="2"/>
  <c r="E17" i="2"/>
  <c r="E16" i="2"/>
  <c r="E15" i="2"/>
  <c r="E14" i="2"/>
  <c r="E13" i="2"/>
  <c r="E12" i="2"/>
  <c r="E11" i="2"/>
  <c r="E10" i="2"/>
  <c r="F19" i="1" l="1"/>
  <c r="F18" i="1"/>
  <c r="G18" i="1" l="1"/>
  <c r="D34" i="5" l="1"/>
  <c r="D33" i="5" l="1"/>
  <c r="D30" i="5"/>
  <c r="G33" i="5" l="1"/>
  <c r="G18" i="2" s="1"/>
  <c r="F33" i="5"/>
  <c r="F18" i="2" s="1"/>
  <c r="D29" i="5"/>
  <c r="G29" i="5" l="1"/>
  <c r="G17" i="2" s="1"/>
  <c r="F29" i="5"/>
  <c r="F17" i="2" s="1"/>
  <c r="D10" i="5" l="1"/>
  <c r="D18" i="5"/>
  <c r="D9" i="5" l="1"/>
  <c r="G9" i="5" l="1"/>
  <c r="G11" i="2" s="1"/>
  <c r="F9" i="5"/>
  <c r="F11" i="2" s="1"/>
  <c r="D22" i="5" l="1"/>
  <c r="D26" i="5"/>
  <c r="D21" i="5" l="1"/>
  <c r="D25" i="5"/>
  <c r="G25" i="5" l="1"/>
  <c r="G16" i="2" s="1"/>
  <c r="F25" i="5"/>
  <c r="F16" i="2" s="1"/>
  <c r="G21" i="5"/>
  <c r="G15" i="2" s="1"/>
  <c r="F21" i="5"/>
  <c r="F15" i="2" s="1"/>
  <c r="D6" i="5" l="1"/>
  <c r="F6" i="5" s="1"/>
  <c r="F10" i="2" l="1"/>
  <c r="G6" i="5"/>
  <c r="G10" i="2" s="1"/>
  <c r="D17" i="5"/>
  <c r="G17" i="5" s="1"/>
  <c r="G14" i="2" l="1"/>
  <c r="F17" i="5"/>
  <c r="F14" i="2" s="1"/>
  <c r="D12" i="5" l="1"/>
  <c r="F12" i="5" s="1"/>
  <c r="G12" i="5" s="1"/>
  <c r="F12" i="2" l="1"/>
  <c r="G12" i="2"/>
  <c r="D14" i="5" l="1"/>
  <c r="F14" i="5" s="1"/>
  <c r="B28" i="2"/>
  <c r="F13" i="2" l="1"/>
  <c r="G14" i="5"/>
  <c r="G13" i="2" s="1"/>
  <c r="B29" i="2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F28" i="2" l="1"/>
  <c r="D19" i="1" s="1"/>
  <c r="G19" i="1" l="1"/>
  <c r="E19" i="1"/>
</calcChain>
</file>

<file path=xl/sharedStrings.xml><?xml version="1.0" encoding="utf-8"?>
<sst xmlns="http://schemas.openxmlformats.org/spreadsheetml/2006/main" count="290" uniqueCount="134">
  <si>
    <t>Year 3 Non-Residential Renewable Energy Solutions Program</t>
  </si>
  <si>
    <t xml:space="preserve">Evaluated Bid Price Calculator </t>
  </si>
  <si>
    <t>Instructions</t>
  </si>
  <si>
    <t>Buy-All</t>
  </si>
  <si>
    <t>Netting</t>
  </si>
  <si>
    <t>1. Select the appropriate EDC in cell B14 - highlighted in yellow</t>
  </si>
  <si>
    <t>2. Select the appropriate technology in cell B15 - highlighted in yellow</t>
  </si>
  <si>
    <t>3. Select the appropriate Bid Preference in cell B16 - highlighted in yellow</t>
  </si>
  <si>
    <t>3. Select the appropriate retail rate schedule in cell B16 - highlighted in yellow</t>
  </si>
  <si>
    <t xml:space="preserve">4.  Input proposed Bid Price in cell E20 - highlighted in yellow. </t>
  </si>
  <si>
    <t>4. Select the appropriate Bid Preference in cell B18 - highlighted in yellow</t>
  </si>
  <si>
    <t>STEP 1 : Select EDC</t>
  </si>
  <si>
    <t>United Illuminating</t>
  </si>
  <si>
    <t>STEP 2 : Input Technology</t>
  </si>
  <si>
    <t>Solar</t>
  </si>
  <si>
    <t>STEP 3: Input Current Site Retail Rate</t>
  </si>
  <si>
    <t>RT</t>
  </si>
  <si>
    <t>STEP 4: Bid Preference Selection</t>
  </si>
  <si>
    <t>Distressed Community</t>
  </si>
  <si>
    <t>STEP 5: Input Tariff Bids</t>
  </si>
  <si>
    <t>Bid Price ($/REC)</t>
  </si>
  <si>
    <r>
      <t>NPV Retail Rate ($MWh)</t>
    </r>
    <r>
      <rPr>
        <b/>
        <sz val="11"/>
        <color theme="1"/>
        <rFont val="Calibri"/>
        <family val="2"/>
      </rPr>
      <t>¹</t>
    </r>
  </si>
  <si>
    <t>Bid Price ($MWh+$/REC)</t>
  </si>
  <si>
    <t>Bid Preference</t>
  </si>
  <si>
    <t>Evaluated Bid Price ($/MWh+$/Rec)</t>
  </si>
  <si>
    <t>Buy All</t>
  </si>
  <si>
    <t>N/A</t>
  </si>
  <si>
    <r>
      <rPr>
        <sz val="11"/>
        <color theme="1"/>
        <rFont val="Calibri"/>
        <family val="2"/>
      </rPr>
      <t>¹</t>
    </r>
    <r>
      <rPr>
        <sz val="11"/>
        <color theme="1"/>
        <rFont val="Times New Roman"/>
        <family val="1"/>
      </rPr>
      <t xml:space="preserve"> This rate represents the levelized retail rate which is a constant value that yields the same net present value </t>
    </r>
    <r>
      <rPr>
        <sz val="11"/>
        <color theme="1"/>
        <rFont val="Times New Roman"/>
        <family val="2"/>
      </rPr>
      <t xml:space="preserve">as the nominal price stream over 20 years. </t>
    </r>
  </si>
  <si>
    <t>See Calculation Sheet to view the calculation.</t>
  </si>
  <si>
    <t>Retail Rate Escalation =</t>
  </si>
  <si>
    <t>Discount Rate =</t>
  </si>
  <si>
    <t>On-peak Percentage</t>
  </si>
  <si>
    <t>Other</t>
  </si>
  <si>
    <t>Eversource</t>
  </si>
  <si>
    <t>Eversource Rate</t>
  </si>
  <si>
    <t>UI Rates</t>
  </si>
  <si>
    <t>None</t>
  </si>
  <si>
    <t>Landfill</t>
  </si>
  <si>
    <t>Brownfield</t>
  </si>
  <si>
    <t>27a</t>
  </si>
  <si>
    <t>Solar Carport/Solar Canopy</t>
  </si>
  <si>
    <t>30a</t>
  </si>
  <si>
    <t>Nominal Bundled Rate [$/MWh]</t>
  </si>
  <si>
    <t>Annual Energy [MWh/Year]</t>
  </si>
  <si>
    <t>Levelized Retail Rate [$/MWh]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</si>
  <si>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</si>
  <si>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</si>
  <si>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</si>
  <si>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</si>
  <si>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</si>
  <si>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</si>
  <si>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</si>
  <si>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</si>
  <si>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</si>
  <si>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</si>
  <si>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</si>
  <si>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</si>
  <si>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</si>
  <si>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</si>
  <si>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</si>
  <si>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</si>
  <si>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</si>
  <si>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</si>
  <si>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</si>
  <si>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</si>
  <si>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(cents per kWh)</t>
  </si>
  <si>
    <t>Rate</t>
  </si>
  <si>
    <t>Retail 
Supply Rate</t>
  </si>
  <si>
    <t>Supply Rate Adjustment</t>
  </si>
  <si>
    <t>Adjusted Retail Supply Rate</t>
  </si>
  <si>
    <t>Delivery Service Rate</t>
  </si>
  <si>
    <t>Total Solar Rate</t>
  </si>
  <si>
    <t>Total Other Rate</t>
  </si>
  <si>
    <t>Rate 1</t>
  </si>
  <si>
    <t>Rate 5</t>
  </si>
  <si>
    <t>Rate 7</t>
  </si>
  <si>
    <t>On-Peak</t>
  </si>
  <si>
    <t>Off-Peak</t>
  </si>
  <si>
    <t>Rate 27</t>
  </si>
  <si>
    <t>Rate 27a</t>
  </si>
  <si>
    <t>Rate 30</t>
  </si>
  <si>
    <t>Rate 30a</t>
  </si>
  <si>
    <t>Rate 35</t>
  </si>
  <si>
    <t>Rate 37</t>
  </si>
  <si>
    <t>Rate 40</t>
  </si>
  <si>
    <t>Rate 41</t>
  </si>
  <si>
    <t>Rate 55</t>
  </si>
  <si>
    <t>Rate 56</t>
  </si>
  <si>
    <t>Rate 57</t>
  </si>
  <si>
    <t>Rate 58</t>
  </si>
  <si>
    <t>Note: CL&amp;P energy prices are in cents per kWh</t>
  </si>
  <si>
    <t>The United Illuminating Company Average 2023 Net-Metering Credit</t>
  </si>
  <si>
    <t>Rate R</t>
  </si>
  <si>
    <t>Rate RT</t>
  </si>
  <si>
    <t>Rate GSN</t>
  </si>
  <si>
    <t>Rate GSD</t>
  </si>
  <si>
    <t>Rate GSTN</t>
  </si>
  <si>
    <t>Rate GST-SS</t>
  </si>
  <si>
    <t>Rate LPT-SS</t>
  </si>
  <si>
    <t>Rate GST-LRS</t>
  </si>
  <si>
    <t>Rate LPT-LRS</t>
  </si>
  <si>
    <t>Note: UI energy prices are in cents per kWh</t>
  </si>
  <si>
    <t>Medium Zero Emission</t>
  </si>
  <si>
    <t>Large Zero Emission</t>
  </si>
  <si>
    <t>Low Emission</t>
  </si>
  <si>
    <t>Netting Price Caps ($/REC)</t>
  </si>
  <si>
    <t>Rate Class</t>
  </si>
  <si>
    <t>Small Zero Emission</t>
  </si>
  <si>
    <t>Non Time-of-Use Rates</t>
  </si>
  <si>
    <t>R</t>
  </si>
  <si>
    <t>GSN</t>
  </si>
  <si>
    <t>GSD</t>
  </si>
  <si>
    <t>Time-of-Use Rates</t>
  </si>
  <si>
    <t>Non-Solar</t>
  </si>
  <si>
    <t>GST-N</t>
  </si>
  <si>
    <t>GST-SS</t>
  </si>
  <si>
    <t>LPT-SS</t>
  </si>
  <si>
    <t>GST-LRS</t>
  </si>
  <si>
    <t>LPT-LRS</t>
  </si>
  <si>
    <t>Year 3 Rate (Solar)</t>
  </si>
  <si>
    <t>Year 3 Rate (Other)</t>
  </si>
  <si>
    <t>Year 3 Rate</t>
  </si>
  <si>
    <t>CL&amp;P dba Eversource Energy Average 2022 Net-Metering Credit</t>
  </si>
  <si>
    <t>Project Size Category</t>
  </si>
  <si>
    <t>Buy-All Price Caps with Solar Canopy/Carport 
Bid Preference</t>
  </si>
  <si>
    <t>Buy-All Price Caps/Tariff Rate</t>
  </si>
  <si>
    <t>Netting Price Caps/Tariff Rate ($/REC)</t>
  </si>
  <si>
    <t>Wholly Solar Canopy/Solar Carport Netting Price Caps ($/REC)</t>
  </si>
  <si>
    <t>Netting Tariff Rate ($/REC)</t>
  </si>
  <si>
    <t>Small Zero Emission Buy-All Tariff Rate</t>
  </si>
  <si>
    <t>Buy-All Price Caps ($/MWh)</t>
  </si>
  <si>
    <t>Buy-All Caps for Wholly Solar Carport/Canopy (w/Bid Preference) ($/MWh)</t>
  </si>
  <si>
    <t>100% Solar Canopy/Solar Carport Netting Price Caps ($/REC)</t>
  </si>
  <si>
    <t>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</si>
</sst>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&quot;$&quot;* #,##0.00000_);_(&quot;$&quot;* \(#,##0.00000\);_(&quot;$&quot;* &quot;-&quot;?????_);_(@_)"/>
    <numFmt numFmtId="166" formatCode="_(* #,##0.00000_);_(* \(#,##0.00000\);_(* &quot;-&quot;?????_);_(@_)"/>
    <numFmt numFmtId="167" formatCode="#,##0.00000"/>
    <numFmt numFmtId="168" formatCode="_(&quot;$&quot;* #,##0.0000_);_(&quot;$&quot;* \(#,##0.0000\);_(&quot;$&quot;* &quot;-&quot;??_);_(@_)"/>
    <numFmt numFmtId="169" formatCode="#,##0.000_);\(#,##0.000\)"/>
    <numFmt numFmtId="170" formatCode="_(* #,##0.00_);_(* \(#,##0.00\);_(* &quot;-&quot;_);_(@_)"/>
    <numFmt numFmtId="171" formatCode="#,##0.0000_);\(#,##0.0000\)"/>
    <numFmt numFmtId="172" formatCode="0.000_);\(0.000\)"/>
    <numFmt numFmtId="173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Times New Roman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sz val="10"/>
      <name val="Arial"/>
      <family val="2"/>
    </font>
    <font>
      <u val="singleAccounting"/>
      <sz val="1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58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9" fontId="3" fillId="0" borderId="1" xfId="2" applyFont="1" applyBorder="1"/>
    <xf numFmtId="0" fontId="7" fillId="0" borderId="4" xfId="0" applyFont="1" applyBorder="1" applyAlignment="1">
      <alignment horizontal="center"/>
    </xf>
    <xf numFmtId="0" fontId="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9" fontId="3" fillId="0" borderId="12" xfId="2" applyFont="1" applyBorder="1"/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171" fontId="8" fillId="0" borderId="0" xfId="1" applyNumberFormat="1" applyFont="1" applyFill="1"/>
    <xf numFmtId="0" fontId="3" fillId="2" borderId="19" xfId="0" applyFont="1" applyFill="1" applyBorder="1" applyAlignment="1" applyProtection="1">
      <alignment horizontal="center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  <xf numFmtId="0" fontId="9" fillId="0" borderId="0" xfId="4" applyFont="1"/>
    <xf numFmtId="0" fontId="9" fillId="0" borderId="0" xfId="4" applyFont="1" applyAlignment="1">
      <alignment horizontal="right" wrapText="1"/>
    </xf>
    <xf numFmtId="0" fontId="10" fillId="0" borderId="0" xfId="4" applyFont="1" applyAlignment="1">
      <alignment horizontal="center"/>
    </xf>
    <xf numFmtId="0" fontId="10" fillId="0" borderId="0" xfId="4" applyFont="1" applyAlignment="1">
      <alignment horizontal="right"/>
    </xf>
    <xf numFmtId="0" fontId="11" fillId="0" borderId="0" xfId="4" applyFont="1" applyAlignment="1">
      <alignment horizontal="left"/>
    </xf>
    <xf numFmtId="0" fontId="8" fillId="0" borderId="0" xfId="4" applyFont="1" applyAlignment="1">
      <alignment horizontal="left"/>
    </xf>
    <xf numFmtId="169" fontId="8" fillId="0" borderId="0" xfId="1" applyNumberFormat="1" applyFont="1" applyFill="1"/>
    <xf numFmtId="169" fontId="8" fillId="0" borderId="0" xfId="1" applyNumberFormat="1" applyFont="1"/>
    <xf numFmtId="171" fontId="8" fillId="0" borderId="0" xfId="1" applyNumberFormat="1" applyFont="1" applyFill="1" applyBorder="1" applyAlignment="1">
      <alignment horizontal="center"/>
    </xf>
    <xf numFmtId="169" fontId="8" fillId="0" borderId="0" xfId="1" applyNumberFormat="1" applyFont="1" applyFill="1" applyBorder="1" applyAlignment="1">
      <alignment horizontal="center"/>
    </xf>
    <xf numFmtId="171" fontId="8" fillId="0" borderId="0" xfId="1" applyNumberFormat="1" applyFont="1" applyFill="1" applyAlignment="1">
      <alignment horizontal="left"/>
    </xf>
    <xf numFmtId="169" fontId="8" fillId="0" borderId="0" xfId="1" applyNumberFormat="1" applyFont="1" applyFill="1" applyAlignment="1">
      <alignment horizontal="left"/>
    </xf>
    <xf numFmtId="0" fontId="8" fillId="0" borderId="0" xfId="0" applyFont="1" applyAlignment="1">
      <alignment horizontal="center"/>
    </xf>
    <xf numFmtId="44" fontId="8" fillId="0" borderId="0" xfId="1" applyFont="1" applyFill="1" applyAlignment="1">
      <alignment horizontal="center"/>
    </xf>
    <xf numFmtId="44" fontId="8" fillId="0" borderId="0" xfId="1" applyFont="1" applyAlignment="1">
      <alignment horizontal="center"/>
    </xf>
    <xf numFmtId="10" fontId="8" fillId="0" borderId="0" xfId="0" applyNumberFormat="1" applyFont="1"/>
    <xf numFmtId="9" fontId="8" fillId="0" borderId="0" xfId="0" applyNumberFormat="1" applyFont="1"/>
    <xf numFmtId="0" fontId="8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left"/>
    </xf>
    <xf numFmtId="168" fontId="8" fillId="0" borderId="0" xfId="1" applyNumberFormat="1" applyFont="1" applyFill="1"/>
    <xf numFmtId="0" fontId="8" fillId="0" borderId="0" xfId="0" applyFont="1" applyAlignment="1">
      <alignment horizontal="right" indent="7"/>
    </xf>
    <xf numFmtId="0" fontId="8" fillId="0" borderId="0" xfId="0" applyFont="1" applyAlignment="1">
      <alignment horizontal="center" wrapText="1"/>
    </xf>
    <xf numFmtId="44" fontId="8" fillId="0" borderId="0" xfId="1" applyFont="1" applyFill="1"/>
    <xf numFmtId="8" fontId="8" fillId="0" borderId="0" xfId="0" applyNumberFormat="1" applyFont="1"/>
    <xf numFmtId="0" fontId="8" fillId="0" borderId="0" xfId="3" applyNumberFormat="1" applyFont="1" applyFill="1"/>
    <xf numFmtId="44" fontId="8" fillId="0" borderId="0" xfId="0" applyNumberFormat="1" applyFont="1"/>
    <xf numFmtId="170" fontId="8" fillId="0" borderId="0" xfId="1" applyNumberFormat="1" applyFont="1" applyFill="1"/>
    <xf numFmtId="8" fontId="12" fillId="0" borderId="12" xfId="1" applyNumberFormat="1" applyFont="1" applyFill="1" applyBorder="1"/>
    <xf numFmtId="0" fontId="14" fillId="0" borderId="0" xfId="0" applyFont="1"/>
    <xf numFmtId="44" fontId="8" fillId="0" borderId="0" xfId="1" applyFont="1"/>
    <xf numFmtId="173" fontId="3" fillId="0" borderId="12" xfId="1" applyNumberFormat="1" applyFont="1" applyBorder="1"/>
    <xf numFmtId="173" fontId="4" fillId="2" borderId="14" xfId="1" applyNumberFormat="1" applyFont="1" applyFill="1" applyBorder="1" applyProtection="1">
      <protection locked="0"/>
    </xf>
    <xf numFmtId="173" fontId="4" fillId="2" borderId="1" xfId="1" applyNumberFormat="1" applyFont="1" applyFill="1" applyBorder="1" applyProtection="1">
      <protection locked="0"/>
    </xf>
    <xf numFmtId="173" fontId="4" fillId="0" borderId="8" xfId="1" applyNumberFormat="1" applyFont="1" applyBorder="1"/>
    <xf numFmtId="173" fontId="4" fillId="0" borderId="10" xfId="1" applyNumberFormat="1" applyFont="1" applyBorder="1"/>
    <xf numFmtId="7" fontId="8" fillId="0" borderId="0" xfId="1" applyNumberFormat="1" applyFont="1"/>
    <xf numFmtId="0" fontId="11" fillId="0" borderId="0" xfId="0" applyFont="1" applyAlignment="1">
      <alignment horizontal="right"/>
    </xf>
    <xf numFmtId="173" fontId="8" fillId="0" borderId="0" xfId="1" applyNumberFormat="1" applyFont="1"/>
    <xf numFmtId="173" fontId="8" fillId="0" borderId="0" xfId="0" applyNumberFormat="1" applyFont="1"/>
    <xf numFmtId="44" fontId="8" fillId="0" borderId="1" xfId="0" applyNumberFormat="1" applyFont="1" applyBorder="1"/>
    <xf numFmtId="0" fontId="11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27" xfId="0" applyFont="1" applyBorder="1"/>
    <xf numFmtId="44" fontId="8" fillId="0" borderId="27" xfId="0" applyNumberFormat="1" applyFont="1" applyBorder="1"/>
    <xf numFmtId="0" fontId="11" fillId="0" borderId="0" xfId="0" applyFont="1" applyAlignment="1">
      <alignment horizontal="center"/>
    </xf>
    <xf numFmtId="0" fontId="16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3" fontId="8" fillId="0" borderId="1" xfId="0" applyNumberFormat="1" applyFont="1" applyBorder="1" applyAlignment="1">
      <alignment horizontal="center"/>
    </xf>
    <xf numFmtId="173" fontId="0" fillId="0" borderId="28" xfId="0" applyNumberFormat="1" applyBorder="1" applyAlignment="1">
      <alignment horizontal="center"/>
    </xf>
    <xf numFmtId="173" fontId="0" fillId="0" borderId="2" xfId="0" applyNumberFormat="1" applyBorder="1" applyAlignment="1">
      <alignment horizontal="center"/>
    </xf>
    <xf numFmtId="173" fontId="0" fillId="0" borderId="27" xfId="0" applyNumberFormat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4" fontId="0" fillId="0" borderId="0" xfId="0" applyNumberFormat="1"/>
    <xf numFmtId="0" fontId="17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72" fontId="8" fillId="0" borderId="0" xfId="0" applyNumberFormat="1" applyFont="1"/>
    <xf numFmtId="172" fontId="8" fillId="0" borderId="0" xfId="1" applyNumberFormat="1" applyFont="1"/>
    <xf numFmtId="172" fontId="9" fillId="0" borderId="0" xfId="4" applyNumberFormat="1" applyFont="1" applyAlignment="1">
      <alignment horizontal="right" wrapText="1"/>
    </xf>
    <xf numFmtId="172" fontId="8" fillId="0" borderId="0" xfId="4" applyNumberFormat="1" applyFont="1" applyAlignment="1">
      <alignment horizontal="center"/>
    </xf>
    <xf numFmtId="172" fontId="8" fillId="0" borderId="0" xfId="3" applyNumberFormat="1" applyFont="1" applyAlignment="1">
      <alignment horizontal="center"/>
    </xf>
    <xf numFmtId="172" fontId="8" fillId="0" borderId="0" xfId="1" applyNumberFormat="1" applyFont="1" applyAlignment="1">
      <alignment horizontal="center"/>
    </xf>
    <xf numFmtId="172" fontId="8" fillId="0" borderId="0" xfId="3" applyNumberFormat="1" applyFont="1"/>
    <xf numFmtId="43" fontId="8" fillId="0" borderId="0" xfId="3" applyFont="1"/>
    <xf numFmtId="0" fontId="18" fillId="0" borderId="0" xfId="0" applyFont="1"/>
    <xf numFmtId="166" fontId="19" fillId="0" borderId="0" xfId="3" applyNumberFormat="1" applyFont="1"/>
    <xf numFmtId="0" fontId="20" fillId="0" borderId="0" xfId="0" applyFont="1"/>
    <xf numFmtId="167" fontId="8" fillId="0" borderId="0" xfId="1" applyNumberFormat="1" applyFont="1"/>
    <xf numFmtId="165" fontId="8" fillId="0" borderId="0" xfId="1" applyNumberFormat="1" applyFont="1"/>
    <xf numFmtId="0" fontId="0" fillId="0" borderId="0" xfId="0" applyBorder="1" applyAlignment="1">
      <alignment horizontal="center"/>
    </xf>
    <xf numFmtId="44" fontId="0" fillId="0" borderId="0" xfId="1" applyFont="1"/>
    <xf numFmtId="0" fontId="16" fillId="0" borderId="0" xfId="0" applyFont="1" applyAlignment="1">
      <alignment horizontal="right"/>
    </xf>
    <xf numFmtId="0" fontId="11" fillId="0" borderId="1" xfId="0" applyFont="1" applyBorder="1" applyAlignment="1">
      <alignment horizontal="center" wrapText="1"/>
    </xf>
    <xf numFmtId="0" fontId="8" fillId="0" borderId="0" xfId="0" applyFont="1" applyBorder="1"/>
    <xf numFmtId="44" fontId="8" fillId="0" borderId="0" xfId="0" applyNumberFormat="1" applyFont="1" applyBorder="1"/>
    <xf numFmtId="171" fontId="8" fillId="0" borderId="0" xfId="4" applyNumberFormat="1" applyFont="1" applyFill="1" applyAlignment="1">
      <alignment horizontal="center"/>
    </xf>
    <xf numFmtId="169" fontId="8" fillId="0" borderId="0" xfId="4" applyNumberFormat="1" applyFont="1" applyFill="1" applyAlignment="1">
      <alignment horizontal="center"/>
    </xf>
    <xf numFmtId="0" fontId="8" fillId="0" borderId="0" xfId="0" applyFont="1" applyFill="1"/>
    <xf numFmtId="8" fontId="0" fillId="0" borderId="30" xfId="0" applyNumberFormat="1" applyFill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0" fillId="0" borderId="0" xfId="0" applyBorder="1"/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44" fontId="0" fillId="0" borderId="0" xfId="1" applyFont="1" applyBorder="1"/>
    <xf numFmtId="0" fontId="8" fillId="0" borderId="1" xfId="0" applyFont="1" applyBorder="1" applyAlignment="1">
      <alignment wrapText="1"/>
    </xf>
    <xf numFmtId="173" fontId="8" fillId="0" borderId="26" xfId="0" applyNumberFormat="1" applyFont="1" applyBorder="1" applyAlignment="1">
      <alignment horizontal="center"/>
    </xf>
    <xf numFmtId="44" fontId="8" fillId="0" borderId="1" xfId="1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8" fontId="0" fillId="0" borderId="29" xfId="0" applyNumberFormat="1" applyBorder="1" applyAlignment="1">
      <alignment horizontal="center"/>
    </xf>
    <xf numFmtId="8" fontId="0" fillId="0" borderId="2" xfId="0" applyNumberFormat="1" applyBorder="1" applyAlignment="1">
      <alignment horizontal="center"/>
    </xf>
    <xf numFmtId="8" fontId="0" fillId="0" borderId="0" xfId="0" applyNumberForma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0" fillId="0" borderId="0" xfId="0" applyNumberFormat="1"/>
    <xf numFmtId="0" fontId="4" fillId="0" borderId="0" xfId="0" applyFont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4" fillId="0" borderId="2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8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center" vertical="center"/>
    </xf>
    <xf numFmtId="0" fontId="16" fillId="0" borderId="26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8" fontId="0" fillId="0" borderId="26" xfId="0" applyNumberFormat="1" applyBorder="1" applyAlignment="1">
      <alignment horizontal="center"/>
    </xf>
    <xf numFmtId="8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73" fontId="0" fillId="0" borderId="26" xfId="0" applyNumberFormat="1" applyBorder="1" applyAlignment="1">
      <alignment horizontal="center"/>
    </xf>
    <xf numFmtId="173" fontId="0" fillId="0" borderId="2" xfId="0" applyNumberFormat="1" applyBorder="1" applyAlignment="1">
      <alignment horizontal="center"/>
    </xf>
    <xf numFmtId="0" fontId="16" fillId="0" borderId="32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173" fontId="0" fillId="0" borderId="29" xfId="0" applyNumberForma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35" xfId="0" applyFon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0" fontId="16" fillId="0" borderId="28" xfId="0" applyFont="1" applyBorder="1" applyAlignment="1">
      <alignment horizontal="center"/>
    </xf>
    <xf numFmtId="173" fontId="0" fillId="0" borderId="33" xfId="0" applyNumberFormat="1" applyBorder="1" applyAlignment="1">
      <alignment horizontal="center"/>
    </xf>
    <xf numFmtId="173" fontId="0" fillId="0" borderId="21" xfId="0" applyNumberFormat="1" applyBorder="1" applyAlignment="1">
      <alignment horizontal="center"/>
    </xf>
    <xf numFmtId="173" fontId="0" fillId="0" borderId="34" xfId="0" applyNumberFormat="1" applyBorder="1" applyAlignment="1">
      <alignment horizontal="center"/>
    </xf>
    <xf numFmtId="0" fontId="0" fillId="0" borderId="26" xfId="0" applyBorder="1" applyAlignment="1">
      <alignment horizontal="center"/>
    </xf>
  </cellXfs>
  <cellStyles count="5">
    <cellStyle name="Comma" xfId="3" builtinId="3"/>
    <cellStyle name="Currency" xfId="1" builtinId="4"/>
    <cellStyle name="Normal" xfId="0" builtinId="0"/>
    <cellStyle name="Normal 3" xfId="4" xr:uid="{0D7BDF5D-2FAF-404E-9820-F113F78F1882}"/>
    <cellStyle name="Percent" xfId="2" builtinId="5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CCCC"/>
      <color rgb="FFFF7C80"/>
      <color rgb="FFFF99CC"/>
      <color rgb="FFFC88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WPOWER\COGEN\1_NRES%20Shared%20Documents\Filings\Dkt%2023-08-03%20Year%203%20NRES%20Development\Bid%20Calculator\Attachment%201%20-%20Year%202%20NRES%20Bid%20Price%20Calculat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or"/>
      <sheetName val="Calculation Sheet"/>
      <sheetName val="CL&amp;P Avoided Pricing"/>
      <sheetName val="UI Avoided Pricing"/>
      <sheetName val="UI Price Caps"/>
      <sheetName val="ES Price Caps"/>
    </sheetNames>
    <sheetDataSet>
      <sheetData sheetId="0"/>
      <sheetData sheetId="1">
        <row r="1">
          <cell r="B1">
            <v>2.5000000000000001E-2</v>
          </cell>
        </row>
        <row r="2">
          <cell r="B2">
            <v>7.0000000000000007E-2</v>
          </cell>
        </row>
        <row r="5">
          <cell r="B5">
            <v>0.344211318283561</v>
          </cell>
          <cell r="C5">
            <v>0.24</v>
          </cell>
        </row>
        <row r="10">
          <cell r="A10" t="str">
            <v>1</v>
          </cell>
          <cell r="E10" t="str">
            <v>R</v>
          </cell>
        </row>
        <row r="11">
          <cell r="A11" t="str">
            <v>5</v>
          </cell>
          <cell r="E11" t="str">
            <v>RT</v>
          </cell>
        </row>
        <row r="12">
          <cell r="A12" t="str">
            <v>7</v>
          </cell>
          <cell r="E12" t="str">
            <v>GSN</v>
          </cell>
        </row>
        <row r="13">
          <cell r="A13" t="str">
            <v>27</v>
          </cell>
          <cell r="E13" t="str">
            <v>GSD</v>
          </cell>
        </row>
        <row r="14">
          <cell r="A14" t="str">
            <v>27a</v>
          </cell>
          <cell r="E14" t="str">
            <v>GSTN</v>
          </cell>
        </row>
        <row r="15">
          <cell r="A15" t="str">
            <v>30</v>
          </cell>
          <cell r="E15" t="str">
            <v>GST-SS</v>
          </cell>
        </row>
        <row r="16">
          <cell r="A16" t="str">
            <v>30a</v>
          </cell>
          <cell r="E16" t="str">
            <v>LPT-SS</v>
          </cell>
        </row>
        <row r="17">
          <cell r="A17" t="str">
            <v>35</v>
          </cell>
          <cell r="E17" t="str">
            <v>GST-LRS</v>
          </cell>
        </row>
        <row r="18">
          <cell r="A18" t="str">
            <v>37</v>
          </cell>
          <cell r="E18" t="str">
            <v>LPT-LRS</v>
          </cell>
        </row>
        <row r="19">
          <cell r="A19" t="str">
            <v>40</v>
          </cell>
        </row>
        <row r="20">
          <cell r="A20" t="str">
            <v>41</v>
          </cell>
        </row>
        <row r="21">
          <cell r="A21" t="str">
            <v>55</v>
          </cell>
        </row>
        <row r="22">
          <cell r="A22" t="str">
            <v>56</v>
          </cell>
        </row>
        <row r="23">
          <cell r="A23" t="str">
            <v>57</v>
          </cell>
        </row>
        <row r="24">
          <cell r="A24" t="str">
            <v>58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51B6-9B67-471C-A49A-751F9AA8D450}">
  <sheetPr codeName="Sheet1">
    <pageSetUpPr fitToPage="1"/>
  </sheetPr>
  <dimension ref="A2:I23"/>
  <sheetViews>
    <sheetView tabSelected="1" view="pageLayout" zoomScaleNormal="100" workbookViewId="0">
      <selection activeCell="I9" sqref="I9"/>
    </sheetView>
  </sheetViews>
  <sheetFormatPr defaultColWidth="9.140625" defaultRowHeight="15" x14ac:dyDescent="0.25"/>
  <cols>
    <col min="1" max="1" width="42.85546875" style="1" customWidth="1"/>
    <col min="2" max="2" width="29.42578125" style="1" customWidth="1"/>
    <col min="3" max="3" width="10" style="1" customWidth="1"/>
    <col min="4" max="4" width="13.140625" style="1" customWidth="1"/>
    <col min="5" max="5" width="18.42578125" style="1" customWidth="1"/>
    <col min="6" max="6" width="12.85546875" style="1" customWidth="1"/>
    <col min="7" max="7" width="16.85546875" style="1" customWidth="1"/>
    <col min="8" max="16384" width="9.140625" style="1"/>
  </cols>
  <sheetData>
    <row r="2" spans="1:9" x14ac:dyDescent="0.25">
      <c r="A2" s="119" t="s">
        <v>0</v>
      </c>
      <c r="B2" s="119"/>
      <c r="C2" s="119"/>
      <c r="D2" s="119"/>
      <c r="E2" s="119"/>
      <c r="F2" s="119"/>
      <c r="G2" s="119"/>
      <c r="H2" s="119"/>
      <c r="I2" s="119"/>
    </row>
    <row r="3" spans="1:9" x14ac:dyDescent="0.25">
      <c r="A3" s="119" t="s">
        <v>1</v>
      </c>
      <c r="B3" s="119"/>
      <c r="C3" s="119"/>
      <c r="D3" s="119"/>
      <c r="E3" s="119"/>
      <c r="F3" s="119"/>
      <c r="G3" s="119"/>
      <c r="H3" s="119"/>
      <c r="I3" s="119"/>
    </row>
    <row r="4" spans="1:9" x14ac:dyDescent="0.25">
      <c r="A4" s="6"/>
      <c r="B4" s="6"/>
      <c r="C4" s="6"/>
      <c r="D4" s="6"/>
      <c r="E4" s="6"/>
    </row>
    <row r="5" spans="1:9" ht="19.5" thickBot="1" x14ac:dyDescent="0.35">
      <c r="A5" s="125" t="s">
        <v>2</v>
      </c>
      <c r="B5" s="126"/>
    </row>
    <row r="6" spans="1:9" ht="16.5" thickBot="1" x14ac:dyDescent="0.3">
      <c r="A6" s="4" t="s">
        <v>3</v>
      </c>
      <c r="B6" s="127" t="s">
        <v>4</v>
      </c>
      <c r="C6" s="128"/>
    </row>
    <row r="7" spans="1:9" ht="45" customHeight="1" thickBot="1" x14ac:dyDescent="0.3">
      <c r="A7" s="5" t="s">
        <v>5</v>
      </c>
      <c r="B7" s="129" t="s">
        <v>5</v>
      </c>
      <c r="C7" s="130"/>
    </row>
    <row r="8" spans="1:9" ht="45" customHeight="1" thickBot="1" x14ac:dyDescent="0.3">
      <c r="A8" s="5" t="s">
        <v>6</v>
      </c>
      <c r="B8" s="129" t="s">
        <v>6</v>
      </c>
      <c r="C8" s="130"/>
    </row>
    <row r="9" spans="1:9" ht="45" customHeight="1" thickBot="1" x14ac:dyDescent="0.3">
      <c r="A9" s="5" t="s">
        <v>7</v>
      </c>
      <c r="B9" s="129" t="s">
        <v>8</v>
      </c>
      <c r="C9" s="130"/>
    </row>
    <row r="10" spans="1:9" ht="60" customHeight="1" thickBot="1" x14ac:dyDescent="0.3">
      <c r="A10" s="5" t="s">
        <v>9</v>
      </c>
      <c r="B10" s="133" t="s">
        <v>10</v>
      </c>
      <c r="C10" s="130"/>
    </row>
    <row r="11" spans="1:9" ht="65.25" customHeight="1" thickBot="1" x14ac:dyDescent="0.3">
      <c r="B11" s="131" t="str">
        <f>"5. Input the proposed Bid Price for Buy-All bids in cell " &amp; UPPER(CHAR(COLUMN(E18)+64)) &amp; ROW(E18) &amp; ", or the proposed REC Bid Price for Netting bids in cell " &amp; UPPER(CHAR(COLUMN(C19)+64)) &amp; ROW(C19) &amp; " - highlighted in yellow."</f>
        <v>5. Input the proposed Bid Price for Buy-All bids in cell E18, or the proposed REC Bid Price for Netting bids in cell C19 - highlighted in yellow.</v>
      </c>
      <c r="C11" s="132"/>
    </row>
    <row r="12" spans="1:9" ht="15.75" thickBot="1" x14ac:dyDescent="0.3">
      <c r="A12" s="2"/>
      <c r="B12" s="2"/>
    </row>
    <row r="13" spans="1:9" x14ac:dyDescent="0.25">
      <c r="A13" s="12" t="s">
        <v>11</v>
      </c>
      <c r="B13" s="17" t="s">
        <v>33</v>
      </c>
    </row>
    <row r="14" spans="1:9" x14ac:dyDescent="0.25">
      <c r="A14" s="13" t="s">
        <v>13</v>
      </c>
      <c r="B14" s="18" t="s">
        <v>32</v>
      </c>
    </row>
    <row r="15" spans="1:9" s="2" customFormat="1" x14ac:dyDescent="0.25">
      <c r="A15" s="13" t="s">
        <v>15</v>
      </c>
      <c r="B15" s="19" t="s">
        <v>133</v>
      </c>
      <c r="C15" s="1"/>
      <c r="D15" s="1"/>
      <c r="E15" s="1"/>
      <c r="F15" s="1"/>
      <c r="G15" s="1"/>
    </row>
    <row r="16" spans="1:9" ht="15.75" thickBot="1" x14ac:dyDescent="0.3">
      <c r="A16" s="13" t="s">
        <v>17</v>
      </c>
      <c r="B16" s="20" t="s">
        <v>37</v>
      </c>
    </row>
    <row r="17" spans="1:7" ht="43.5" x14ac:dyDescent="0.25">
      <c r="A17" s="122" t="s">
        <v>19</v>
      </c>
      <c r="B17" s="15"/>
      <c r="C17" s="10" t="s">
        <v>20</v>
      </c>
      <c r="D17" s="7" t="s">
        <v>21</v>
      </c>
      <c r="E17" s="7" t="s">
        <v>22</v>
      </c>
      <c r="F17" s="7" t="s">
        <v>23</v>
      </c>
      <c r="G17" s="8" t="s">
        <v>24</v>
      </c>
    </row>
    <row r="18" spans="1:7" x14ac:dyDescent="0.25">
      <c r="A18" s="123"/>
      <c r="B18" s="11" t="s">
        <v>25</v>
      </c>
      <c r="C18" s="120" t="s">
        <v>26</v>
      </c>
      <c r="D18" s="121"/>
      <c r="E18" s="55">
        <v>145</v>
      </c>
      <c r="F18" s="3">
        <f>VLOOKUP(B16,'Calculation Sheet'!H10:I18,2,FALSE)</f>
        <v>0.2</v>
      </c>
      <c r="G18" s="56">
        <f>E18-(E18*F18)</f>
        <v>116</v>
      </c>
    </row>
    <row r="19" spans="1:7" ht="15.75" thickBot="1" x14ac:dyDescent="0.3">
      <c r="A19" s="124"/>
      <c r="B19" s="14" t="s">
        <v>4</v>
      </c>
      <c r="C19" s="54">
        <v>9</v>
      </c>
      <c r="D19" s="50">
        <f>'Calculation Sheet'!F28</f>
        <v>200.06354506152385</v>
      </c>
      <c r="E19" s="53">
        <f>C19+D19</f>
        <v>209.06354506152385</v>
      </c>
      <c r="F19" s="9">
        <f>VLOOKUP(B16,'Calculation Sheet'!H10:I18,2,FALSE)</f>
        <v>0.2</v>
      </c>
      <c r="G19" s="57">
        <f>(C19+D19)-((C19+D19)*F19)</f>
        <v>167.25083604921909</v>
      </c>
    </row>
    <row r="21" spans="1:7" x14ac:dyDescent="0.25">
      <c r="A21" s="51" t="s">
        <v>27</v>
      </c>
    </row>
    <row r="22" spans="1:7" x14ac:dyDescent="0.25">
      <c r="A22" s="1" t="s">
        <v>28</v>
      </c>
    </row>
    <row r="23" spans="1:7" ht="15.75" customHeight="1" x14ac:dyDescent="0.25"/>
  </sheetData>
  <sheetProtection algorithmName="SHA-512" hashValue="ranK3w6qUiudVlRN+CEEq++hLcLcbz/pYIYfw9zBnisfSl9c8AZjUysTMDtl2cqSQ8RHC3HFNQHVuPwi4HxMNw==" saltValue="HbzQdQ0jkXzXKI3WkHCaOA==" spinCount="100000" sheet="1" objects="1" scenarios="1"/>
  <mergeCells count="11">
    <mergeCell ref="A2:I2"/>
    <mergeCell ref="A3:I3"/>
    <mergeCell ref="C18:D18"/>
    <mergeCell ref="A17:A19"/>
    <mergeCell ref="A5:B5"/>
    <mergeCell ref="B6:C6"/>
    <mergeCell ref="B7:C7"/>
    <mergeCell ref="B8:C8"/>
    <mergeCell ref="B9:C9"/>
    <mergeCell ref="B11:C11"/>
    <mergeCell ref="B10:C10"/>
  </mergeCells>
  <dataValidations disablePrompts="1" count="1">
    <dataValidation type="list" allowBlank="1" showInputMessage="1" showErrorMessage="1" sqref="B15" xr:uid="{06F437A3-AF55-4CF7-9569-E932ED4502D9}">
      <formula1>IF($B$13="Eversource", ESRATES, UIRates)</formula1>
    </dataValidation>
  </dataValidations>
  <pageMargins left="0.7" right="0.7" top="1.1776041666666666" bottom="0.75" header="0.3" footer="0.3"/>
  <pageSetup scale="7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30272FE6-93ED-4245-B15E-B1424ADEFB6A}">
          <x14:formula1>
            <xm:f>'Calculation Sheet'!$A$5:$A$6</xm:f>
          </x14:formula1>
          <xm:sqref>B13</xm:sqref>
        </x14:dataValidation>
        <x14:dataValidation type="list" allowBlank="1" showInputMessage="1" showErrorMessage="1" xr:uid="{51107CCF-DE39-4644-ADEC-DB30205DA734}">
          <x14:formula1>
            <xm:f>'Calculation Sheet'!$B$4:$C$4</xm:f>
          </x14:formula1>
          <xm:sqref>B14</xm:sqref>
        </x14:dataValidation>
        <x14:dataValidation type="list" allowBlank="1" showInputMessage="1" showErrorMessage="1" xr:uid="{C4D0876C-1194-4E39-B96E-6FD1EC7B7A0D}">
          <x14:formula1>
            <xm:f>'Calculation Sheet'!$H$10:$H$14</xm:f>
          </x14:formula1>
          <xm:sqref>B16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54E21-5573-4752-A6A6-63D660037284}">
  <sheetPr codeName="Sheet3">
    <pageSetUpPr fitToPage="1"/>
  </sheetPr>
  <dimension ref="A1:Q48"/>
  <sheetViews>
    <sheetView view="pageLayout" zoomScaleNormal="100" workbookViewId="0">
      <selection activeCell="I23" sqref="I23"/>
    </sheetView>
  </sheetViews>
  <sheetFormatPr defaultColWidth="9.140625" defaultRowHeight="15" x14ac:dyDescent="0.25"/>
  <cols>
    <col min="1" max="1" width="23" style="21" customWidth="1"/>
    <col min="2" max="2" width="18" style="21" customWidth="1"/>
    <col min="3" max="3" width="16.85546875" style="21" customWidth="1"/>
    <col min="4" max="4" width="12.140625" style="21" customWidth="1"/>
    <col min="5" max="5" width="11.140625" style="21" customWidth="1"/>
    <col min="6" max="7" width="19.85546875" style="21" customWidth="1"/>
    <col min="8" max="8" width="24.85546875" style="21" customWidth="1"/>
    <col min="9" max="9" width="10.5703125" style="21" customWidth="1"/>
    <col min="10" max="10" width="22.5703125" style="21" customWidth="1"/>
    <col min="11" max="11" width="22.85546875" style="21" customWidth="1"/>
    <col min="12" max="12" width="10.5703125" style="21" customWidth="1"/>
    <col min="13" max="13" width="12.140625" style="21" customWidth="1"/>
    <col min="14" max="14" width="14.140625" style="21" customWidth="1"/>
    <col min="15" max="15" width="20" style="21" customWidth="1"/>
    <col min="16" max="16" width="14.85546875" style="21" customWidth="1"/>
    <col min="17" max="18" width="10.5703125" style="21" customWidth="1"/>
    <col min="19" max="16384" width="9.140625" style="21"/>
  </cols>
  <sheetData>
    <row r="1" spans="1:17" x14ac:dyDescent="0.25">
      <c r="A1" s="21" t="s">
        <v>29</v>
      </c>
      <c r="B1" s="37">
        <v>2.5000000000000001E-2</v>
      </c>
    </row>
    <row r="2" spans="1:17" x14ac:dyDescent="0.25">
      <c r="A2" s="21" t="s">
        <v>30</v>
      </c>
      <c r="B2" s="38">
        <v>7.0000000000000007E-2</v>
      </c>
    </row>
    <row r="4" spans="1:17" x14ac:dyDescent="0.25">
      <c r="A4" s="21" t="s">
        <v>31</v>
      </c>
      <c r="B4" s="39" t="s">
        <v>14</v>
      </c>
      <c r="C4" s="39" t="s">
        <v>32</v>
      </c>
    </row>
    <row r="5" spans="1:17" x14ac:dyDescent="0.25">
      <c r="A5" s="21" t="s">
        <v>33</v>
      </c>
      <c r="B5" s="21">
        <v>0.344211318283561</v>
      </c>
      <c r="C5" s="21">
        <v>0.24</v>
      </c>
      <c r="Q5" s="40"/>
    </row>
    <row r="6" spans="1:17" x14ac:dyDescent="0.25">
      <c r="A6" s="21" t="s">
        <v>12</v>
      </c>
      <c r="B6" s="21">
        <v>0.53099014452695148</v>
      </c>
      <c r="C6" s="21">
        <v>0.23809523809523808</v>
      </c>
    </row>
    <row r="8" spans="1:17" ht="15" customHeight="1" x14ac:dyDescent="0.25">
      <c r="A8" s="40" t="s">
        <v>34</v>
      </c>
      <c r="B8" s="41" t="s">
        <v>119</v>
      </c>
      <c r="C8" s="40" t="s">
        <v>120</v>
      </c>
      <c r="E8" s="40" t="s">
        <v>35</v>
      </c>
      <c r="F8" s="40" t="s">
        <v>119</v>
      </c>
      <c r="G8" s="40" t="s">
        <v>120</v>
      </c>
      <c r="H8" s="40" t="s">
        <v>23</v>
      </c>
      <c r="I8" s="40" t="s">
        <v>121</v>
      </c>
      <c r="J8" s="40"/>
      <c r="L8" s="40"/>
    </row>
    <row r="9" spans="1:17" x14ac:dyDescent="0.25">
      <c r="A9" s="39"/>
      <c r="B9" s="40"/>
      <c r="C9" s="40"/>
      <c r="F9" s="42"/>
      <c r="G9" s="42"/>
      <c r="L9" s="40"/>
      <c r="M9" s="40"/>
      <c r="N9" s="40"/>
    </row>
    <row r="10" spans="1:17" x14ac:dyDescent="0.25">
      <c r="A10" s="43" t="str">
        <f>RIGHT('CL&amp;P Avoided Pricing'!$A$6,LEN('CL&amp;P Avoided Pricing'!$A$6)-5)</f>
        <v>1</v>
      </c>
      <c r="B10" s="42">
        <f>'CL&amp;P Avoided Pricing'!$F$6/100</f>
        <v>0.23530000000000001</v>
      </c>
      <c r="C10" s="42">
        <f>'CL&amp;P Avoided Pricing'!$G$6/100</f>
        <v>0.23530000000000001</v>
      </c>
      <c r="E10" s="21" t="str">
        <f>RIGHT('UI Avoided Pricing'!$A$6,LEN('UI Avoided Pricing'!$A$6)-5)</f>
        <v>R</v>
      </c>
      <c r="F10" s="42">
        <f>'UI Avoided Pricing'!$F$6/100</f>
        <v>0.242116</v>
      </c>
      <c r="G10" s="42">
        <f>'UI Avoided Pricing'!$G$6/100</f>
        <v>0.242116</v>
      </c>
      <c r="H10" s="21" t="s">
        <v>36</v>
      </c>
      <c r="I10" s="38">
        <v>0</v>
      </c>
      <c r="L10" s="40"/>
      <c r="M10" s="52"/>
    </row>
    <row r="11" spans="1:17" x14ac:dyDescent="0.25">
      <c r="A11" s="43" t="str">
        <f>RIGHT('CL&amp;P Avoided Pricing'!$A$8,LEN('CL&amp;P Avoided Pricing'!$A$8)-5)</f>
        <v>5</v>
      </c>
      <c r="B11" s="42">
        <f>'CL&amp;P Avoided Pricing'!$F$8/100</f>
        <v>0.21273</v>
      </c>
      <c r="C11" s="42">
        <f>'CL&amp;P Avoided Pricing'!$G$8/100</f>
        <v>0.21273</v>
      </c>
      <c r="E11" s="21" t="str">
        <f>RIGHT('UI Avoided Pricing'!$A$8,LEN('UI Avoided Pricing'!$A$8)-5)</f>
        <v>RT</v>
      </c>
      <c r="F11" s="42">
        <f>'UI Avoided Pricing'!$F$9/100</f>
        <v>0.29019703677257902</v>
      </c>
      <c r="G11" s="42">
        <f>'UI Avoided Pricing'!$G$9/100</f>
        <v>0.24980214285714283</v>
      </c>
      <c r="H11" s="21" t="s">
        <v>37</v>
      </c>
      <c r="I11" s="38">
        <v>0.2</v>
      </c>
      <c r="L11" s="40"/>
    </row>
    <row r="12" spans="1:17" x14ac:dyDescent="0.25">
      <c r="A12" s="43" t="str">
        <f>RIGHT('CL&amp;P Avoided Pricing'!$A$10,LEN('CL&amp;P Avoided Pricing'!$A$10)-5)</f>
        <v>7</v>
      </c>
      <c r="B12" s="42">
        <f>'CL&amp;P Avoided Pricing'!$F$11/100</f>
        <v>0.24095390521398258</v>
      </c>
      <c r="C12" s="42">
        <f>'CL&amp;P Avoided Pricing'!$G$11/100</f>
        <v>0.22849440000000001</v>
      </c>
      <c r="E12" s="21" t="str">
        <f>RIGHT('UI Avoided Pricing'!$A$12,LEN('UI Avoided Pricing'!$A$12)-5)</f>
        <v>GSN</v>
      </c>
      <c r="F12" s="42">
        <f>'UI Avoided Pricing'!$F$12/100</f>
        <v>0.24200000000000002</v>
      </c>
      <c r="G12" s="42">
        <f>'UI Avoided Pricing'!$G$12/100</f>
        <v>0.24200000000000002</v>
      </c>
      <c r="H12" s="21" t="s">
        <v>38</v>
      </c>
      <c r="I12" s="38">
        <v>0.2</v>
      </c>
      <c r="L12" s="40"/>
    </row>
    <row r="13" spans="1:17" x14ac:dyDescent="0.25">
      <c r="A13" s="43" t="str">
        <f>RIGHT('CL&amp;P Avoided Pricing'!$A$14,LEN('CL&amp;P Avoided Pricing'!$A$14)-5)</f>
        <v>27</v>
      </c>
      <c r="B13" s="42">
        <f>'CL&amp;P Avoided Pricing'!$F$15/100</f>
        <v>0.14139573234526334</v>
      </c>
      <c r="C13" s="42">
        <f>'CL&amp;P Avoided Pricing'!$G$15/100</f>
        <v>0.13367680000000001</v>
      </c>
      <c r="E13" s="21" t="str">
        <f>RIGHT('UI Avoided Pricing'!$A$14,LEN('UI Avoided Pricing'!$A$14)-5)</f>
        <v>GSD</v>
      </c>
      <c r="F13" s="42">
        <f>'UI Avoided Pricing'!$F$14/100</f>
        <v>0.12084</v>
      </c>
      <c r="G13" s="42">
        <f>'UI Avoided Pricing'!$G$14/100</f>
        <v>0.12084</v>
      </c>
      <c r="H13" s="21" t="s">
        <v>18</v>
      </c>
      <c r="I13" s="38">
        <v>0.2</v>
      </c>
      <c r="L13" s="40"/>
    </row>
    <row r="14" spans="1:17" x14ac:dyDescent="0.25">
      <c r="A14" s="43" t="str">
        <f>RIGHT('CL&amp;P Avoided Pricing'!$A$18,LEN('CL&amp;P Avoided Pricing'!$A$18)-5)</f>
        <v>27a</v>
      </c>
      <c r="B14" s="42">
        <f>'CL&amp;P Avoided Pricing'!F19/100</f>
        <v>0.16164426298306864</v>
      </c>
      <c r="C14" s="42">
        <f>'CL&amp;P Avoided Pricing'!G19/100</f>
        <v>0.15058640000000001</v>
      </c>
      <c r="E14" s="21" t="str">
        <f>RIGHT('UI Avoided Pricing'!$A$16,LEN('UI Avoided Pricing'!$A$16)-5)</f>
        <v>GSTN</v>
      </c>
      <c r="F14" s="42">
        <f>'UI Avoided Pricing'!$F$17/100</f>
        <v>0.1986266113035125</v>
      </c>
      <c r="G14" s="42">
        <f>'UI Avoided Pricing'!$G$17/100</f>
        <v>0.15902019047619048</v>
      </c>
      <c r="H14" s="21" t="s">
        <v>40</v>
      </c>
      <c r="I14" s="38">
        <v>0.3</v>
      </c>
      <c r="L14" s="40"/>
    </row>
    <row r="15" spans="1:17" x14ac:dyDescent="0.25">
      <c r="A15" s="43" t="str">
        <f>RIGHT('CL&amp;P Avoided Pricing'!$A$22,LEN('CL&amp;P Avoided Pricing'!$A$22)-5)</f>
        <v>30</v>
      </c>
      <c r="B15" s="42">
        <f>'CL&amp;P Avoided Pricing'!$F$22/100</f>
        <v>0.12297000000000001</v>
      </c>
      <c r="C15" s="42">
        <f>'CL&amp;P Avoided Pricing'!$G$22/100</f>
        <v>0.12297000000000001</v>
      </c>
      <c r="E15" s="21" t="str">
        <f>RIGHT('UI Avoided Pricing'!$A$20,LEN('UI Avoided Pricing'!$A$20)-5)</f>
        <v>GST-SS</v>
      </c>
      <c r="F15" s="42">
        <f>'UI Avoided Pricing'!$F$21/100</f>
        <v>0.13534704623865726</v>
      </c>
      <c r="G15" s="42">
        <f>'UI Avoided Pricing'!$G$21/100</f>
        <v>0.12495545714285713</v>
      </c>
      <c r="L15" s="40"/>
    </row>
    <row r="16" spans="1:17" x14ac:dyDescent="0.25">
      <c r="A16" s="43" t="str">
        <f>RIGHT('CL&amp;P Avoided Pricing'!$A$24,LEN('CL&amp;P Avoided Pricing'!$A$24)-5)</f>
        <v>30a</v>
      </c>
      <c r="B16" s="42">
        <f>'CL&amp;P Avoided Pricing'!F24/100</f>
        <v>0.1414</v>
      </c>
      <c r="C16" s="42">
        <f>'CL&amp;P Avoided Pricing'!G24/100</f>
        <v>0.1414</v>
      </c>
      <c r="E16" s="21" t="str">
        <f>RIGHT('UI Avoided Pricing'!$A$24,LEN('UI Avoided Pricing'!$A$24)-5)</f>
        <v>LPT-SS</v>
      </c>
      <c r="F16" s="42">
        <f>'UI Avoided Pricing'!$F$25/100</f>
        <v>0.11414570433580855</v>
      </c>
      <c r="G16" s="42">
        <f>'UI Avoided Pricing'!$G$25/100</f>
        <v>0.10535885714285714</v>
      </c>
      <c r="L16" s="40"/>
    </row>
    <row r="17" spans="1:16" x14ac:dyDescent="0.25">
      <c r="A17" s="43" t="str">
        <f>RIGHT('CL&amp;P Avoided Pricing'!$A$26,LEN('CL&amp;P Avoided Pricing'!$A$26)-5)</f>
        <v>35</v>
      </c>
      <c r="B17" s="42">
        <f>'CL&amp;P Avoided Pricing'!$F$26/100</f>
        <v>0.12182</v>
      </c>
      <c r="C17" s="42">
        <f>'CL&amp;P Avoided Pricing'!$G$26/100</f>
        <v>0.12182</v>
      </c>
      <c r="E17" s="21" t="str">
        <f>RIGHT('UI Avoided Pricing'!$A$28,LEN('UI Avoided Pricing'!$A$28)-5)</f>
        <v>GST-LRS</v>
      </c>
      <c r="F17" s="42">
        <f>'UI Avoided Pricing'!$F$29/100</f>
        <v>0.18418064055253752</v>
      </c>
      <c r="G17" s="42">
        <f>'UI Avoided Pricing'!$G$29/100</f>
        <v>0.18381071428571427</v>
      </c>
      <c r="L17" s="40"/>
    </row>
    <row r="18" spans="1:16" x14ac:dyDescent="0.25">
      <c r="A18" s="43" t="str">
        <f>RIGHT('CL&amp;P Avoided Pricing'!$A$28,LEN('CL&amp;P Avoided Pricing'!$A$28)-5)</f>
        <v>37</v>
      </c>
      <c r="B18" s="42">
        <f>'CL&amp;P Avoided Pricing'!$F$29/100</f>
        <v>0.1390060665421963</v>
      </c>
      <c r="C18" s="42">
        <f>'CL&amp;P Avoided Pricing'!$G$29/100</f>
        <v>0.13163520000000001</v>
      </c>
      <c r="E18" s="21" t="str">
        <f>RIGHT('UI Avoided Pricing'!$A$32,LEN('UI Avoided Pricing'!$A$32)-5)</f>
        <v>LPT-LRS</v>
      </c>
      <c r="F18" s="42">
        <f>'UI Avoided Pricing'!$F$33/100</f>
        <v>0.15892164055253755</v>
      </c>
      <c r="G18" s="42">
        <f>'UI Avoided Pricing'!$G$33/100</f>
        <v>0.15855171428571427</v>
      </c>
      <c r="L18" s="40"/>
    </row>
    <row r="19" spans="1:16" x14ac:dyDescent="0.25">
      <c r="A19" s="43" t="str">
        <f>RIGHT('CL&amp;P Avoided Pricing'!$A$32,LEN('CL&amp;P Avoided Pricing'!$A$32)-5)</f>
        <v>40</v>
      </c>
      <c r="B19" s="42">
        <f>'CL&amp;P Avoided Pricing'!$F$32/100</f>
        <v>0.20516999999999999</v>
      </c>
      <c r="C19" s="42">
        <f>'CL&amp;P Avoided Pricing'!$G$32/100</f>
        <v>0.20516999999999999</v>
      </c>
    </row>
    <row r="20" spans="1:16" x14ac:dyDescent="0.25">
      <c r="A20" s="43" t="str">
        <f>RIGHT('CL&amp;P Avoided Pricing'!$A$34,LEN('CL&amp;P Avoided Pricing'!$A$34)-5)</f>
        <v>41</v>
      </c>
      <c r="B20" s="42">
        <f>'CL&amp;P Avoided Pricing'!$F$35/100</f>
        <v>0.19619987361446845</v>
      </c>
      <c r="C20" s="42">
        <f>'CL&amp;P Avoided Pricing'!$G$35/100</f>
        <v>0.18789839999999999</v>
      </c>
      <c r="L20" s="40"/>
    </row>
    <row r="21" spans="1:16" x14ac:dyDescent="0.25">
      <c r="A21" s="43" t="str">
        <f>RIGHT('CL&amp;P Avoided Pricing'!$A$38,LEN('CL&amp;P Avoided Pricing'!$A$38)-5)</f>
        <v>55</v>
      </c>
      <c r="B21" s="42">
        <f>'CL&amp;P Avoided Pricing'!$F$39/100</f>
        <v>0.12355179369959979</v>
      </c>
      <c r="C21" s="42">
        <f>'CL&amp;P Avoided Pricing'!$G$39/100</f>
        <v>0.11884040000000001</v>
      </c>
      <c r="J21" s="40"/>
      <c r="K21" s="40"/>
      <c r="L21" s="40"/>
      <c r="M21" s="40"/>
      <c r="N21" s="40"/>
      <c r="O21" s="40"/>
      <c r="P21" s="40"/>
    </row>
    <row r="22" spans="1:16" x14ac:dyDescent="0.25">
      <c r="A22" s="43" t="str">
        <f>RIGHT('CL&amp;P Avoided Pricing'!$A$42,LEN('CL&amp;P Avoided Pricing'!$A$42)-5)</f>
        <v>56</v>
      </c>
      <c r="B22" s="42">
        <f>'CL&amp;P Avoided Pricing'!$F$43/100</f>
        <v>0.12391372064104381</v>
      </c>
      <c r="C22" s="42">
        <f>'CL&amp;P Avoided Pricing'!$G$43/100</f>
        <v>0.11911999999999999</v>
      </c>
      <c r="J22" s="61"/>
      <c r="K22" s="52"/>
      <c r="L22" s="40"/>
      <c r="M22" s="58"/>
      <c r="N22" s="61"/>
      <c r="O22" s="60"/>
      <c r="P22" s="61"/>
    </row>
    <row r="23" spans="1:16" x14ac:dyDescent="0.25">
      <c r="A23" s="43" t="str">
        <f>RIGHT('CL&amp;P Avoided Pricing'!$A$46,LEN('CL&amp;P Avoided Pricing'!$A$46)-5)</f>
        <v>57</v>
      </c>
      <c r="B23" s="42">
        <f>'CL&amp;P Avoided Pricing'!$F$47/100</f>
        <v>0.16930163069667081</v>
      </c>
      <c r="C23" s="42">
        <f>'CL&amp;P Avoided Pricing'!$G$47/100</f>
        <v>0.16526239999999998</v>
      </c>
      <c r="J23" s="61"/>
      <c r="K23" s="52"/>
      <c r="L23" s="40"/>
      <c r="M23" s="58"/>
      <c r="N23" s="61"/>
      <c r="O23" s="60"/>
      <c r="P23" s="61"/>
    </row>
    <row r="24" spans="1:16" x14ac:dyDescent="0.25">
      <c r="A24" s="43" t="str">
        <f>RIGHT('CL&amp;P Avoided Pricing'!$A$50,LEN('CL&amp;P Avoided Pricing'!$A$50)-5)</f>
        <v>58</v>
      </c>
      <c r="B24" s="42">
        <f>'CL&amp;P Avoided Pricing'!$F$51/100</f>
        <v>0.16950587311080142</v>
      </c>
      <c r="C24" s="42">
        <f>'CL&amp;P Avoided Pricing'!$G$51/100</f>
        <v>0.16542599999999999</v>
      </c>
      <c r="J24" s="61"/>
      <c r="K24" s="52"/>
      <c r="L24" s="40"/>
      <c r="M24" s="58"/>
      <c r="N24" s="61"/>
      <c r="O24" s="60"/>
      <c r="P24" s="61"/>
    </row>
    <row r="25" spans="1:16" x14ac:dyDescent="0.25">
      <c r="E25" s="46"/>
      <c r="J25" s="61"/>
      <c r="K25" s="52"/>
      <c r="L25" s="40"/>
      <c r="M25" s="58"/>
      <c r="N25" s="61"/>
      <c r="O25" s="60"/>
      <c r="P25" s="61"/>
    </row>
    <row r="26" spans="1:16" ht="45" x14ac:dyDescent="0.25">
      <c r="B26" s="44" t="s">
        <v>42</v>
      </c>
      <c r="D26" s="44" t="s">
        <v>43</v>
      </c>
      <c r="F26" s="44" t="s">
        <v>44</v>
      </c>
      <c r="G26" s="48"/>
      <c r="J26" s="61"/>
      <c r="K26" s="52"/>
      <c r="L26" s="59"/>
      <c r="M26" s="58"/>
      <c r="N26" s="61"/>
      <c r="O26" s="60"/>
      <c r="P26" s="61"/>
    </row>
    <row r="27" spans="1:16" x14ac:dyDescent="0.25">
      <c r="B27" s="45"/>
      <c r="C27" s="46"/>
      <c r="D27" s="47"/>
      <c r="G27" s="48"/>
      <c r="J27" s="61"/>
      <c r="K27" s="52"/>
      <c r="L27" s="40"/>
      <c r="M27" s="58"/>
      <c r="N27" s="61"/>
      <c r="O27" s="60"/>
      <c r="P27" s="61"/>
    </row>
    <row r="28" spans="1:16" x14ac:dyDescent="0.25">
      <c r="A28" s="21" t="s">
        <v>45</v>
      </c>
      <c r="B28" s="45">
        <f>IF(AND(Calculator!B13="Eversource",Calculator!B14="Solar"),VLOOKUP(Calculator!B15,'Calculation Sheet'!A9:B24,2,FALSE)*1000,IF(AND(Calculator!B13="Eversource",Calculator!B14="Other"),VLOOKUP(Calculator!B15,'Calculation Sheet'!A9:C24,3,FALSE)*1000,IF(AND(Calculator!B13="United Illuminating",Calculator!B14="Solar"),VLOOKUP(Calculator!B15,'Calculation Sheet'!E9:F18,2,FALSE)*1000,IF(AND(Calculator!B13="United Illuminating",Calculator!B14="Other"),VLOOKUP(Calculator!B15,'Calculation Sheet'!E9:G18,3,FALSE)*1000))))</f>
        <v>165.42599999999999</v>
      </c>
      <c r="D28" s="34">
        <v>1</v>
      </c>
      <c r="F28" s="46">
        <f>NPV(Discount_Rate,B28:B47)/NPV(Discount_Rate,D28:D47)</f>
        <v>200.06354506152385</v>
      </c>
      <c r="G28" s="48"/>
      <c r="I28" s="46"/>
      <c r="J28" s="61"/>
      <c r="K28" s="52"/>
      <c r="L28" s="59"/>
      <c r="M28" s="58"/>
      <c r="N28" s="61"/>
      <c r="O28" s="60"/>
      <c r="P28" s="61"/>
    </row>
    <row r="29" spans="1:16" x14ac:dyDescent="0.25">
      <c r="A29" s="21" t="s">
        <v>46</v>
      </c>
      <c r="B29" s="49">
        <f t="shared" ref="B29:B47" si="0">B28*(1+Retail_Rate_Escalation)</f>
        <v>169.56164999999999</v>
      </c>
      <c r="D29" s="34">
        <f>D28</f>
        <v>1</v>
      </c>
      <c r="G29" s="48"/>
      <c r="I29" s="46"/>
      <c r="J29" s="61"/>
      <c r="K29" s="52"/>
      <c r="L29" s="40"/>
      <c r="M29" s="58"/>
      <c r="N29" s="61"/>
      <c r="O29" s="60"/>
      <c r="P29" s="61"/>
    </row>
    <row r="30" spans="1:16" x14ac:dyDescent="0.25">
      <c r="A30" s="21" t="s">
        <v>47</v>
      </c>
      <c r="B30" s="49">
        <f t="shared" si="0"/>
        <v>173.80069124999997</v>
      </c>
      <c r="D30" s="34">
        <f t="shared" ref="D30:D47" si="1">D29</f>
        <v>1</v>
      </c>
      <c r="G30" s="48"/>
      <c r="I30" s="46"/>
      <c r="J30" s="61"/>
      <c r="K30" s="52"/>
      <c r="L30" s="40"/>
      <c r="M30" s="58"/>
      <c r="N30" s="61"/>
      <c r="O30" s="60"/>
      <c r="P30" s="61"/>
    </row>
    <row r="31" spans="1:16" x14ac:dyDescent="0.25">
      <c r="A31" s="21" t="s">
        <v>48</v>
      </c>
      <c r="B31" s="49">
        <f t="shared" si="0"/>
        <v>178.14570853124997</v>
      </c>
      <c r="D31" s="34">
        <f t="shared" si="1"/>
        <v>1</v>
      </c>
      <c r="G31" s="48"/>
      <c r="I31" s="46"/>
      <c r="J31" s="61"/>
      <c r="K31" s="52"/>
      <c r="L31" s="40"/>
      <c r="M31" s="58"/>
      <c r="N31" s="61"/>
      <c r="O31" s="60"/>
      <c r="P31" s="61"/>
    </row>
    <row r="32" spans="1:16" x14ac:dyDescent="0.25">
      <c r="A32" s="21" t="s">
        <v>49</v>
      </c>
      <c r="B32" s="49">
        <f t="shared" si="0"/>
        <v>182.59935124453119</v>
      </c>
      <c r="D32" s="34">
        <f t="shared" si="1"/>
        <v>1</v>
      </c>
      <c r="G32" s="48"/>
      <c r="I32" s="46"/>
      <c r="J32" s="61"/>
      <c r="K32" s="52"/>
      <c r="L32" s="40"/>
      <c r="M32" s="58"/>
      <c r="N32" s="61"/>
      <c r="O32" s="60"/>
      <c r="P32" s="61"/>
    </row>
    <row r="33" spans="1:16" x14ac:dyDescent="0.25">
      <c r="A33" s="21" t="s">
        <v>50</v>
      </c>
      <c r="B33" s="49">
        <f t="shared" si="0"/>
        <v>187.16433502564445</v>
      </c>
      <c r="D33" s="34">
        <f t="shared" si="1"/>
        <v>1</v>
      </c>
      <c r="G33" s="48"/>
      <c r="I33" s="46"/>
      <c r="J33" s="61"/>
      <c r="K33" s="52"/>
      <c r="L33" s="40"/>
      <c r="M33" s="58"/>
      <c r="N33" s="61"/>
      <c r="O33" s="60"/>
      <c r="P33" s="61"/>
    </row>
    <row r="34" spans="1:16" x14ac:dyDescent="0.25">
      <c r="A34" s="21" t="s">
        <v>51</v>
      </c>
      <c r="B34" s="49">
        <f t="shared" si="0"/>
        <v>191.84344340128555</v>
      </c>
      <c r="D34" s="34">
        <f t="shared" si="1"/>
        <v>1</v>
      </c>
      <c r="G34" s="48"/>
      <c r="I34" s="46"/>
      <c r="J34" s="61"/>
      <c r="K34" s="52"/>
      <c r="L34" s="40"/>
      <c r="M34" s="58"/>
      <c r="N34" s="61"/>
      <c r="O34" s="60"/>
      <c r="P34" s="61"/>
    </row>
    <row r="35" spans="1:16" x14ac:dyDescent="0.25">
      <c r="A35" s="21" t="s">
        <v>52</v>
      </c>
      <c r="B35" s="49">
        <f t="shared" si="0"/>
        <v>196.63952948631768</v>
      </c>
      <c r="D35" s="34">
        <f t="shared" si="1"/>
        <v>1</v>
      </c>
      <c r="G35" s="48"/>
      <c r="I35" s="46"/>
      <c r="J35" s="61"/>
      <c r="K35" s="52"/>
      <c r="L35" s="40"/>
      <c r="M35" s="58"/>
      <c r="N35" s="61"/>
      <c r="O35" s="60"/>
      <c r="P35" s="61"/>
    </row>
    <row r="36" spans="1:16" x14ac:dyDescent="0.25">
      <c r="A36" s="21" t="s">
        <v>53</v>
      </c>
      <c r="B36" s="49">
        <f t="shared" si="0"/>
        <v>201.55551772347562</v>
      </c>
      <c r="D36" s="34">
        <f t="shared" si="1"/>
        <v>1</v>
      </c>
      <c r="G36" s="48"/>
      <c r="I36" s="46"/>
      <c r="J36" s="61"/>
      <c r="K36" s="52"/>
      <c r="L36" s="40"/>
      <c r="M36" s="58"/>
      <c r="N36" s="61"/>
      <c r="O36" s="60"/>
      <c r="P36" s="61"/>
    </row>
    <row r="37" spans="1:16" x14ac:dyDescent="0.25">
      <c r="A37" s="21" t="s">
        <v>54</v>
      </c>
      <c r="B37" s="49">
        <f t="shared" si="0"/>
        <v>206.59440566656249</v>
      </c>
      <c r="D37" s="34">
        <f t="shared" si="1"/>
        <v>1</v>
      </c>
      <c r="G37" s="48"/>
      <c r="I37" s="46"/>
    </row>
    <row r="38" spans="1:16" x14ac:dyDescent="0.25">
      <c r="A38" s="21" t="s">
        <v>55</v>
      </c>
      <c r="B38" s="49">
        <f t="shared" si="0"/>
        <v>211.75926580822653</v>
      </c>
      <c r="D38" s="34">
        <f t="shared" si="1"/>
        <v>1</v>
      </c>
      <c r="G38" s="48"/>
      <c r="I38" s="46"/>
    </row>
    <row r="39" spans="1:16" x14ac:dyDescent="0.25">
      <c r="A39" s="21" t="s">
        <v>56</v>
      </c>
      <c r="B39" s="49">
        <f t="shared" si="0"/>
        <v>217.05324745343216</v>
      </c>
      <c r="D39" s="34">
        <f t="shared" si="1"/>
        <v>1</v>
      </c>
      <c r="G39" s="48"/>
      <c r="I39" s="46"/>
    </row>
    <row r="40" spans="1:16" x14ac:dyDescent="0.25">
      <c r="A40" s="21" t="s">
        <v>57</v>
      </c>
      <c r="B40" s="49">
        <f t="shared" si="0"/>
        <v>222.47957863976794</v>
      </c>
      <c r="D40" s="34">
        <f t="shared" si="1"/>
        <v>1</v>
      </c>
      <c r="G40" s="48"/>
      <c r="I40" s="46"/>
    </row>
    <row r="41" spans="1:16" x14ac:dyDescent="0.25">
      <c r="A41" s="21" t="s">
        <v>58</v>
      </c>
      <c r="B41" s="49">
        <f t="shared" si="0"/>
        <v>228.04156810576211</v>
      </c>
      <c r="D41" s="34">
        <f t="shared" si="1"/>
        <v>1</v>
      </c>
      <c r="G41" s="48"/>
      <c r="I41" s="46"/>
    </row>
    <row r="42" spans="1:16" x14ac:dyDescent="0.25">
      <c r="A42" s="21" t="s">
        <v>59</v>
      </c>
      <c r="B42" s="49">
        <f t="shared" si="0"/>
        <v>233.74260730840615</v>
      </c>
      <c r="D42" s="34">
        <f t="shared" si="1"/>
        <v>1</v>
      </c>
      <c r="G42" s="48"/>
      <c r="I42" s="46"/>
    </row>
    <row r="43" spans="1:16" x14ac:dyDescent="0.25">
      <c r="A43" s="21" t="s">
        <v>60</v>
      </c>
      <c r="B43" s="49">
        <f t="shared" si="0"/>
        <v>239.58617249111629</v>
      </c>
      <c r="D43" s="34">
        <f t="shared" si="1"/>
        <v>1</v>
      </c>
      <c r="G43" s="48"/>
      <c r="I43" s="46"/>
    </row>
    <row r="44" spans="1:16" x14ac:dyDescent="0.25">
      <c r="A44" s="21" t="s">
        <v>61</v>
      </c>
      <c r="B44" s="49">
        <f t="shared" si="0"/>
        <v>245.57582680339416</v>
      </c>
      <c r="D44" s="34">
        <f t="shared" si="1"/>
        <v>1</v>
      </c>
      <c r="G44" s="48"/>
      <c r="I44" s="46"/>
    </row>
    <row r="45" spans="1:16" x14ac:dyDescent="0.25">
      <c r="A45" s="21" t="s">
        <v>62</v>
      </c>
      <c r="B45" s="49">
        <f t="shared" si="0"/>
        <v>251.715222473479</v>
      </c>
      <c r="D45" s="34">
        <f t="shared" si="1"/>
        <v>1</v>
      </c>
      <c r="G45" s="48"/>
      <c r="I45" s="46"/>
    </row>
    <row r="46" spans="1:16" x14ac:dyDescent="0.25">
      <c r="A46" s="21" t="s">
        <v>63</v>
      </c>
      <c r="B46" s="49">
        <f t="shared" si="0"/>
        <v>258.00810303531597</v>
      </c>
      <c r="D46" s="34">
        <f t="shared" si="1"/>
        <v>1</v>
      </c>
      <c r="G46" s="48"/>
      <c r="I46" s="46"/>
    </row>
    <row r="47" spans="1:16" x14ac:dyDescent="0.25">
      <c r="A47" s="21" t="s">
        <v>64</v>
      </c>
      <c r="B47" s="49">
        <f t="shared" si="0"/>
        <v>264.45830561119885</v>
      </c>
      <c r="D47" s="34">
        <f t="shared" si="1"/>
        <v>1</v>
      </c>
      <c r="I47" s="46"/>
    </row>
    <row r="48" spans="1:16" x14ac:dyDescent="0.25">
      <c r="I48" s="46"/>
    </row>
  </sheetData>
  <sheetProtection algorithmName="SHA-512" hashValue="/YR83dNZHALCKdZ3CcA/2Z6kwa0UX6eNME0MR4Aff7qeBiPQrB9Ms1n6Ptr10tQOi4WetznKzGDjpvwSPjm8Cw==" saltValue="bzzsV42NudkO3KFG2hba6g==" spinCount="100000" sheet="1" objects="1" scenarios="1"/>
  <phoneticPr fontId="2" type="noConversion"/>
  <pageMargins left="0.7" right="0.7" top="1.2041666666666666" bottom="0.75" header="0.3" footer="0.3"/>
  <pageSetup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C3B0C-10DE-4718-9F9F-0498C1E30DBE}">
  <sheetPr>
    <pageSetUpPr fitToPage="1"/>
  </sheetPr>
  <dimension ref="A1:M55"/>
  <sheetViews>
    <sheetView view="pageLayout" zoomScaleNormal="100" workbookViewId="0">
      <selection activeCell="M5" sqref="M5"/>
    </sheetView>
  </sheetViews>
  <sheetFormatPr defaultColWidth="9.140625" defaultRowHeight="15" x14ac:dyDescent="0.25"/>
  <cols>
    <col min="1" max="1" width="12.140625" style="34" customWidth="1"/>
    <col min="2" max="2" width="12.85546875" style="21" bestFit="1" customWidth="1"/>
    <col min="3" max="3" width="10.85546875" style="21" bestFit="1" customWidth="1"/>
    <col min="4" max="4" width="11.85546875" style="36" bestFit="1" customWidth="1"/>
    <col min="5" max="7" width="14.85546875" style="36" customWidth="1"/>
    <col min="8" max="16384" width="9.140625" style="21"/>
  </cols>
  <sheetData>
    <row r="1" spans="1:13" x14ac:dyDescent="0.25">
      <c r="A1" s="134" t="s">
        <v>122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3" x14ac:dyDescent="0.25">
      <c r="A2" s="135" t="s">
        <v>65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</row>
    <row r="4" spans="1:13" ht="63" x14ac:dyDescent="0.25">
      <c r="A4" s="22" t="s">
        <v>66</v>
      </c>
      <c r="B4" s="23" t="s">
        <v>67</v>
      </c>
      <c r="C4" s="23" t="s">
        <v>68</v>
      </c>
      <c r="D4" s="23" t="s">
        <v>69</v>
      </c>
      <c r="E4" s="23" t="s">
        <v>70</v>
      </c>
      <c r="F4" s="23" t="s">
        <v>71</v>
      </c>
      <c r="G4" s="23" t="s">
        <v>72</v>
      </c>
    </row>
    <row r="5" spans="1:13" ht="15.75" x14ac:dyDescent="0.25">
      <c r="A5" s="22"/>
      <c r="B5" s="23"/>
      <c r="C5" s="23"/>
      <c r="D5" s="23"/>
      <c r="E5" s="23"/>
      <c r="F5" s="23"/>
      <c r="G5" s="23"/>
    </row>
    <row r="6" spans="1:13" ht="15" customHeight="1" x14ac:dyDescent="0.25">
      <c r="A6" s="26" t="s">
        <v>73</v>
      </c>
      <c r="B6" s="81">
        <v>11.346</v>
      </c>
      <c r="C6" s="81">
        <v>-0.5</v>
      </c>
      <c r="D6" s="82">
        <f>B6+C6</f>
        <v>10.846</v>
      </c>
      <c r="E6" s="81">
        <v>12.683999999999999</v>
      </c>
      <c r="F6" s="82">
        <f>SUM(D6:E6)</f>
        <v>23.53</v>
      </c>
      <c r="G6" s="82">
        <f>F6</f>
        <v>23.53</v>
      </c>
    </row>
    <row r="7" spans="1:13" ht="15.75" x14ac:dyDescent="0.25">
      <c r="A7" s="22"/>
      <c r="B7" s="81"/>
      <c r="C7" s="81"/>
      <c r="D7" s="82"/>
      <c r="E7" s="81"/>
      <c r="F7" s="83"/>
      <c r="G7" s="83"/>
    </row>
    <row r="8" spans="1:13" ht="15" customHeight="1" x14ac:dyDescent="0.25">
      <c r="A8" s="26" t="s">
        <v>74</v>
      </c>
      <c r="B8" s="81">
        <v>11.346</v>
      </c>
      <c r="C8" s="81">
        <v>-0.5</v>
      </c>
      <c r="D8" s="82">
        <f>B8+C8</f>
        <v>10.846</v>
      </c>
      <c r="E8" s="81">
        <v>10.427</v>
      </c>
      <c r="F8" s="82">
        <f>SUM(D8:E8)</f>
        <v>21.273</v>
      </c>
      <c r="G8" s="82">
        <f>F8</f>
        <v>21.273</v>
      </c>
    </row>
    <row r="9" spans="1:13" ht="15.75" x14ac:dyDescent="0.25">
      <c r="A9" s="22"/>
      <c r="B9" s="81"/>
      <c r="C9" s="81"/>
      <c r="D9" s="82"/>
      <c r="E9" s="81"/>
      <c r="F9" s="83"/>
      <c r="G9" s="83"/>
    </row>
    <row r="10" spans="1:13" ht="15.75" x14ac:dyDescent="0.25">
      <c r="A10" s="26" t="s">
        <v>75</v>
      </c>
      <c r="B10" s="81"/>
      <c r="C10" s="81"/>
      <c r="D10" s="84"/>
      <c r="E10" s="81"/>
      <c r="F10" s="83"/>
      <c r="G10" s="83"/>
    </row>
    <row r="11" spans="1:13" ht="15" customHeight="1" x14ac:dyDescent="0.25">
      <c r="A11" s="27" t="s">
        <v>76</v>
      </c>
      <c r="B11" s="81">
        <v>13.944000000000001</v>
      </c>
      <c r="C11" s="81">
        <f>$C$6</f>
        <v>-0.5</v>
      </c>
      <c r="D11" s="82">
        <f>B11+C11</f>
        <v>13.444000000000001</v>
      </c>
      <c r="E11" s="81">
        <v>18.492000000000001</v>
      </c>
      <c r="F11" s="82">
        <f>SUM($D11:$E11)*'[1]Calculation Sheet'!B$5+SUM($D12:$E12)*(1-'[1]Calculation Sheet'!B$5)</f>
        <v>24.095390521398258</v>
      </c>
      <c r="G11" s="82">
        <f>SUM($D11:$E11)*'[1]Calculation Sheet'!C$5+SUM($D12:$E12)*(1-'[1]Calculation Sheet'!C$5)</f>
        <v>22.849440000000001</v>
      </c>
    </row>
    <row r="12" spans="1:13" ht="15" customHeight="1" x14ac:dyDescent="0.25">
      <c r="A12" s="27" t="s">
        <v>77</v>
      </c>
      <c r="B12" s="81">
        <v>10.444000000000001</v>
      </c>
      <c r="C12" s="81">
        <f>$C$6</f>
        <v>-0.5</v>
      </c>
      <c r="D12" s="82">
        <f>B12+C12</f>
        <v>9.9440000000000008</v>
      </c>
      <c r="E12" s="81">
        <v>10.036</v>
      </c>
      <c r="F12" s="85"/>
      <c r="G12" s="85"/>
    </row>
    <row r="13" spans="1:13" ht="15.75" x14ac:dyDescent="0.25">
      <c r="A13" s="22"/>
      <c r="B13" s="81"/>
      <c r="C13" s="81"/>
      <c r="D13" s="83"/>
      <c r="E13" s="81"/>
      <c r="F13" s="83"/>
      <c r="G13" s="83"/>
    </row>
    <row r="14" spans="1:13" ht="15" customHeight="1" x14ac:dyDescent="0.25">
      <c r="A14" s="26" t="s">
        <v>78</v>
      </c>
      <c r="B14" s="81"/>
      <c r="C14" s="81"/>
      <c r="D14" s="86"/>
      <c r="E14" s="81"/>
      <c r="F14" s="86"/>
      <c r="G14" s="86"/>
    </row>
    <row r="15" spans="1:13" ht="15" customHeight="1" x14ac:dyDescent="0.25">
      <c r="A15" s="27" t="s">
        <v>76</v>
      </c>
      <c r="B15" s="81">
        <v>13.019</v>
      </c>
      <c r="C15" s="81">
        <f>$C$6</f>
        <v>-0.5</v>
      </c>
      <c r="D15" s="82">
        <f>B15+C15</f>
        <v>12.519</v>
      </c>
      <c r="E15" s="81">
        <v>6.4779999999999998</v>
      </c>
      <c r="F15" s="82">
        <f>SUM($D15:$E15)*'[1]Calculation Sheet'!B$5+SUM($D16:$E16)*(1-'[1]Calculation Sheet'!B$5)</f>
        <v>14.139573234526335</v>
      </c>
      <c r="G15" s="82">
        <f>SUM($D15:$E15)*'[1]Calculation Sheet'!C$5+SUM($D16:$E16)*(1-'[1]Calculation Sheet'!C$5)</f>
        <v>13.36768</v>
      </c>
    </row>
    <row r="16" spans="1:13" ht="15" customHeight="1" x14ac:dyDescent="0.25">
      <c r="A16" s="27" t="s">
        <v>77</v>
      </c>
      <c r="B16" s="81">
        <v>10.019</v>
      </c>
      <c r="C16" s="81">
        <f>$C$6</f>
        <v>-0.5</v>
      </c>
      <c r="D16" s="82">
        <f>B16+C16</f>
        <v>9.5190000000000001</v>
      </c>
      <c r="E16" s="81">
        <v>2.0710000000000002</v>
      </c>
      <c r="F16" s="85"/>
      <c r="G16" s="85"/>
    </row>
    <row r="17" spans="1:7" ht="15" customHeight="1" x14ac:dyDescent="0.25">
      <c r="A17" s="27"/>
      <c r="B17" s="81"/>
      <c r="C17" s="81"/>
      <c r="D17" s="82"/>
      <c r="E17" s="81"/>
      <c r="F17" s="85"/>
      <c r="G17" s="85"/>
    </row>
    <row r="18" spans="1:7" ht="15" customHeight="1" x14ac:dyDescent="0.25">
      <c r="A18" s="26" t="s">
        <v>79</v>
      </c>
      <c r="B18" s="81"/>
      <c r="C18" s="81"/>
      <c r="D18" s="82"/>
      <c r="E18" s="81"/>
      <c r="F18" s="85"/>
      <c r="G18" s="85"/>
    </row>
    <row r="19" spans="1:7" ht="15" customHeight="1" x14ac:dyDescent="0.25">
      <c r="A19" s="27" t="s">
        <v>76</v>
      </c>
      <c r="B19" s="81">
        <v>13.019</v>
      </c>
      <c r="C19" s="81">
        <f>$C$6</f>
        <v>-0.5</v>
      </c>
      <c r="D19" s="82">
        <f>B19+C19</f>
        <v>12.519</v>
      </c>
      <c r="E19" s="81">
        <v>10.603999999999999</v>
      </c>
      <c r="F19" s="82">
        <f>SUM($D19:$E19)*'[1]Calculation Sheet'!B$5+SUM($D20:$E20)*(1-'[1]Calculation Sheet'!B$5)</f>
        <v>16.164426298306864</v>
      </c>
      <c r="G19" s="82">
        <f>SUM($D19:$E19)*'[1]Calculation Sheet'!C$5+SUM($D20:$E20)*(1-'[1]Calculation Sheet'!C$5)</f>
        <v>15.05864</v>
      </c>
    </row>
    <row r="20" spans="1:7" ht="15" customHeight="1" x14ac:dyDescent="0.25">
      <c r="A20" s="27" t="s">
        <v>77</v>
      </c>
      <c r="B20" s="81">
        <v>10.019</v>
      </c>
      <c r="C20" s="81">
        <f>$C$6</f>
        <v>-0.5</v>
      </c>
      <c r="D20" s="82">
        <f>B20+C20</f>
        <v>9.5190000000000001</v>
      </c>
      <c r="E20" s="81">
        <v>2.9929999999999999</v>
      </c>
      <c r="F20" s="85"/>
      <c r="G20" s="85"/>
    </row>
    <row r="21" spans="1:7" ht="15" customHeight="1" x14ac:dyDescent="0.25">
      <c r="A21" s="27"/>
      <c r="B21" s="81"/>
      <c r="C21" s="81"/>
      <c r="D21" s="85"/>
      <c r="E21" s="81"/>
      <c r="F21" s="85"/>
      <c r="G21" s="85"/>
    </row>
    <row r="22" spans="1:7" ht="15" customHeight="1" x14ac:dyDescent="0.25">
      <c r="A22" s="26" t="s">
        <v>80</v>
      </c>
      <c r="B22" s="81">
        <v>10.994</v>
      </c>
      <c r="C22" s="81">
        <f>$C$6</f>
        <v>-0.5</v>
      </c>
      <c r="D22" s="82">
        <f>B22+C22</f>
        <v>10.494</v>
      </c>
      <c r="E22" s="81">
        <v>1.8029999999999999</v>
      </c>
      <c r="F22" s="82">
        <f>SUM(D22:E22)</f>
        <v>12.297000000000001</v>
      </c>
      <c r="G22" s="82">
        <f>F22</f>
        <v>12.297000000000001</v>
      </c>
    </row>
    <row r="23" spans="1:7" ht="15" customHeight="1" x14ac:dyDescent="0.25">
      <c r="A23" s="27"/>
      <c r="B23" s="81"/>
      <c r="C23" s="81"/>
      <c r="D23" s="82"/>
      <c r="E23" s="81"/>
      <c r="F23" s="82"/>
      <c r="G23" s="82"/>
    </row>
    <row r="24" spans="1:7" ht="15" customHeight="1" x14ac:dyDescent="0.25">
      <c r="A24" s="26" t="s">
        <v>81</v>
      </c>
      <c r="B24" s="81">
        <v>10.994</v>
      </c>
      <c r="C24" s="81">
        <f>$C$6</f>
        <v>-0.5</v>
      </c>
      <c r="D24" s="82">
        <f>B24+C24</f>
        <v>10.494</v>
      </c>
      <c r="E24" s="81">
        <v>3.6459999999999999</v>
      </c>
      <c r="F24" s="82">
        <f>SUM(D24:E24)</f>
        <v>14.14</v>
      </c>
      <c r="G24" s="82">
        <f>F24</f>
        <v>14.14</v>
      </c>
    </row>
    <row r="25" spans="1:7" ht="15" customHeight="1" x14ac:dyDescent="0.25">
      <c r="A25" s="27"/>
      <c r="B25" s="81"/>
      <c r="C25" s="81"/>
      <c r="D25" s="87"/>
      <c r="E25" s="81"/>
      <c r="F25" s="87"/>
      <c r="G25" s="87"/>
    </row>
    <row r="26" spans="1:7" ht="15" customHeight="1" x14ac:dyDescent="0.25">
      <c r="A26" s="26" t="s">
        <v>82</v>
      </c>
      <c r="B26" s="81">
        <v>10.994</v>
      </c>
      <c r="C26" s="81">
        <f>$C$6</f>
        <v>-0.5</v>
      </c>
      <c r="D26" s="82">
        <f>B26+C26</f>
        <v>10.494</v>
      </c>
      <c r="E26" s="81">
        <v>1.6879999999999999</v>
      </c>
      <c r="F26" s="82">
        <f>SUM(D26:E26)</f>
        <v>12.182</v>
      </c>
      <c r="G26" s="82">
        <f>F26</f>
        <v>12.182</v>
      </c>
    </row>
    <row r="27" spans="1:7" ht="15" customHeight="1" x14ac:dyDescent="0.25">
      <c r="A27" s="27"/>
      <c r="B27" s="81"/>
      <c r="C27" s="81"/>
      <c r="D27" s="87"/>
      <c r="E27" s="81"/>
      <c r="F27" s="87"/>
      <c r="G27" s="87"/>
    </row>
    <row r="28" spans="1:7" ht="15" customHeight="1" x14ac:dyDescent="0.25">
      <c r="A28" s="26" t="s">
        <v>83</v>
      </c>
      <c r="B28" s="81"/>
      <c r="C28" s="81"/>
      <c r="D28" s="87"/>
      <c r="E28" s="81"/>
      <c r="F28" s="87"/>
      <c r="G28" s="87"/>
    </row>
    <row r="29" spans="1:7" ht="15" customHeight="1" x14ac:dyDescent="0.25">
      <c r="A29" s="27" t="s">
        <v>76</v>
      </c>
      <c r="B29" s="81">
        <v>13.019</v>
      </c>
      <c r="C29" s="81">
        <f>$C$6</f>
        <v>-0.5</v>
      </c>
      <c r="D29" s="82">
        <f>B29+C29</f>
        <v>12.519</v>
      </c>
      <c r="E29" s="81">
        <v>6.02</v>
      </c>
      <c r="F29" s="82">
        <f>SUM($D29:$E29)*'[1]Calculation Sheet'!B$5+SUM($D30:$E30)*(1-'[1]Calculation Sheet'!B$5)</f>
        <v>13.900606654219629</v>
      </c>
      <c r="G29" s="82">
        <f>SUM($D29:$E29)*'[1]Calculation Sheet'!C$5+SUM($D30:$E30)*(1-'[1]Calculation Sheet'!C$5)</f>
        <v>13.163520000000002</v>
      </c>
    </row>
    <row r="30" spans="1:7" ht="15" customHeight="1" x14ac:dyDescent="0.25">
      <c r="A30" s="27" t="s">
        <v>77</v>
      </c>
      <c r="B30" s="81">
        <v>10.019</v>
      </c>
      <c r="C30" s="81">
        <f>$C$6</f>
        <v>-0.5</v>
      </c>
      <c r="D30" s="82">
        <f>B30+C30</f>
        <v>9.5190000000000001</v>
      </c>
      <c r="E30" s="81">
        <v>1.9470000000000001</v>
      </c>
      <c r="F30" s="87"/>
      <c r="G30" s="87"/>
    </row>
    <row r="31" spans="1:7" ht="15" customHeight="1" x14ac:dyDescent="0.25">
      <c r="A31" s="27"/>
      <c r="B31" s="81"/>
      <c r="C31" s="81"/>
      <c r="D31" s="87"/>
      <c r="E31" s="81"/>
      <c r="F31" s="87"/>
      <c r="G31" s="87"/>
    </row>
    <row r="32" spans="1:7" ht="15" customHeight="1" x14ac:dyDescent="0.25">
      <c r="A32" s="26" t="s">
        <v>84</v>
      </c>
      <c r="B32" s="81">
        <v>10.994</v>
      </c>
      <c r="C32" s="81">
        <f>$C$6</f>
        <v>-0.5</v>
      </c>
      <c r="D32" s="82">
        <f>B32+C32</f>
        <v>10.494</v>
      </c>
      <c r="E32" s="81">
        <v>10.023</v>
      </c>
      <c r="F32" s="82">
        <f>SUM(D32:E32)</f>
        <v>20.516999999999999</v>
      </c>
      <c r="G32" s="82">
        <f>F32</f>
        <v>20.516999999999999</v>
      </c>
    </row>
    <row r="33" spans="1:7" ht="15" customHeight="1" x14ac:dyDescent="0.25">
      <c r="A33" s="27"/>
      <c r="B33" s="81"/>
      <c r="C33" s="81"/>
      <c r="D33" s="87"/>
      <c r="E33" s="81"/>
      <c r="F33" s="87"/>
      <c r="G33" s="87"/>
    </row>
    <row r="34" spans="1:7" ht="15" customHeight="1" x14ac:dyDescent="0.25">
      <c r="A34" s="26" t="s">
        <v>85</v>
      </c>
      <c r="B34" s="81"/>
      <c r="C34" s="81"/>
      <c r="D34" s="87"/>
      <c r="E34" s="81"/>
      <c r="F34" s="87"/>
      <c r="G34" s="87"/>
    </row>
    <row r="35" spans="1:7" ht="15" customHeight="1" x14ac:dyDescent="0.25">
      <c r="A35" s="27" t="s">
        <v>76</v>
      </c>
      <c r="B35" s="81">
        <v>13.086</v>
      </c>
      <c r="C35" s="81">
        <f>$C$6</f>
        <v>-0.5</v>
      </c>
      <c r="D35" s="82">
        <f>B35+C35</f>
        <v>12.586</v>
      </c>
      <c r="E35" s="81">
        <v>12.257999999999999</v>
      </c>
      <c r="F35" s="82">
        <f>SUM($D35:$E35)*'[1]Calculation Sheet'!B$5+SUM($D36:$E36)*(1-'[1]Calculation Sheet'!B$5)</f>
        <v>19.619987361446846</v>
      </c>
      <c r="G35" s="82">
        <f>SUM($D35:$E35)*'[1]Calculation Sheet'!C$5+SUM($D36:$E36)*(1-'[1]Calculation Sheet'!C$5)</f>
        <v>18.789839999999998</v>
      </c>
    </row>
    <row r="36" spans="1:7" ht="15" customHeight="1" x14ac:dyDescent="0.25">
      <c r="A36" s="27" t="s">
        <v>77</v>
      </c>
      <c r="B36" s="81">
        <v>10.086</v>
      </c>
      <c r="C36" s="81">
        <f>$C$6</f>
        <v>-0.5</v>
      </c>
      <c r="D36" s="82">
        <f>B36+C36</f>
        <v>9.5860000000000003</v>
      </c>
      <c r="E36" s="81">
        <v>7.2919999999999998</v>
      </c>
      <c r="F36" s="87"/>
      <c r="G36" s="87"/>
    </row>
    <row r="37" spans="1:7" ht="15" customHeight="1" x14ac:dyDescent="0.25">
      <c r="A37" s="27"/>
      <c r="B37" s="81"/>
      <c r="C37" s="81"/>
      <c r="D37" s="87"/>
      <c r="E37" s="81"/>
      <c r="F37" s="87"/>
      <c r="G37" s="87"/>
    </row>
    <row r="38" spans="1:7" ht="15" customHeight="1" x14ac:dyDescent="0.25">
      <c r="A38" s="26" t="s">
        <v>86</v>
      </c>
      <c r="B38" s="81"/>
      <c r="C38" s="81"/>
      <c r="D38" s="87"/>
      <c r="E38" s="81"/>
      <c r="F38" s="87"/>
      <c r="G38" s="87"/>
    </row>
    <row r="39" spans="1:7" ht="15" customHeight="1" x14ac:dyDescent="0.25">
      <c r="A39" s="27" t="s">
        <v>76</v>
      </c>
      <c r="B39" s="81">
        <v>13.086</v>
      </c>
      <c r="C39" s="81">
        <f>$C$6</f>
        <v>-0.5</v>
      </c>
      <c r="D39" s="82">
        <f>B39+C39</f>
        <v>12.586</v>
      </c>
      <c r="E39" s="81">
        <v>2.734</v>
      </c>
      <c r="F39" s="82">
        <f>SUM($D39:$E39)*'[1]Calculation Sheet'!B$5+SUM($D40:$E40)*(1-'[1]Calculation Sheet'!B$5)</f>
        <v>12.355179369959979</v>
      </c>
      <c r="G39" s="82">
        <f>SUM($D39:$E39)*'[1]Calculation Sheet'!C$5+SUM($D40:$E40)*(1-'[1]Calculation Sheet'!C$5)</f>
        <v>11.884040000000001</v>
      </c>
    </row>
    <row r="40" spans="1:7" ht="15" customHeight="1" x14ac:dyDescent="0.25">
      <c r="A40" s="27" t="s">
        <v>77</v>
      </c>
      <c r="B40" s="81">
        <v>10.086</v>
      </c>
      <c r="C40" s="81">
        <f>$C$6</f>
        <v>-0.5</v>
      </c>
      <c r="D40" s="82">
        <f>B40+C40</f>
        <v>9.5860000000000003</v>
      </c>
      <c r="E40" s="81">
        <v>1.2130000000000001</v>
      </c>
      <c r="F40" s="87"/>
      <c r="G40" s="87"/>
    </row>
    <row r="41" spans="1:7" ht="15" customHeight="1" x14ac:dyDescent="0.25">
      <c r="A41" s="27"/>
      <c r="B41" s="81"/>
      <c r="C41" s="81"/>
      <c r="D41" s="87"/>
      <c r="E41" s="81"/>
      <c r="F41" s="87"/>
      <c r="G41" s="87"/>
    </row>
    <row r="42" spans="1:7" ht="15" customHeight="1" x14ac:dyDescent="0.25">
      <c r="A42" s="26" t="s">
        <v>87</v>
      </c>
      <c r="B42" s="81"/>
      <c r="C42" s="81"/>
      <c r="D42" s="86"/>
      <c r="E42" s="81"/>
      <c r="F42" s="86"/>
      <c r="G42" s="86"/>
    </row>
    <row r="43" spans="1:7" ht="15" customHeight="1" x14ac:dyDescent="0.25">
      <c r="A43" s="27" t="s">
        <v>76</v>
      </c>
      <c r="B43" s="81">
        <v>13.086</v>
      </c>
      <c r="C43" s="81">
        <f>$C$6</f>
        <v>-0.5</v>
      </c>
      <c r="D43" s="82">
        <f>B43+C43</f>
        <v>12.586</v>
      </c>
      <c r="E43" s="81">
        <v>2.8220000000000001</v>
      </c>
      <c r="F43" s="82">
        <f>SUM($D43:$E43)*'[1]Calculation Sheet'!B$5+SUM($D44:$E44)*(1-'[1]Calculation Sheet'!B$5)</f>
        <v>12.391372064104381</v>
      </c>
      <c r="G43" s="82">
        <f>SUM($D43:$E43)*'[1]Calculation Sheet'!C$5+SUM($D44:$E44)*(1-'[1]Calculation Sheet'!C$5)</f>
        <v>11.911999999999999</v>
      </c>
    </row>
    <row r="44" spans="1:7" ht="15" customHeight="1" x14ac:dyDescent="0.25">
      <c r="A44" s="27" t="s">
        <v>77</v>
      </c>
      <c r="B44" s="81">
        <v>10.086</v>
      </c>
      <c r="C44" s="81">
        <f>$C$6</f>
        <v>-0.5</v>
      </c>
      <c r="D44" s="82">
        <f>B44+C44</f>
        <v>9.5860000000000003</v>
      </c>
      <c r="E44" s="81">
        <v>1.222</v>
      </c>
      <c r="F44" s="87"/>
      <c r="G44" s="87"/>
    </row>
    <row r="45" spans="1:7" ht="15" customHeight="1" x14ac:dyDescent="0.25">
      <c r="A45" s="27"/>
      <c r="B45" s="81"/>
      <c r="C45" s="81"/>
      <c r="D45" s="87"/>
      <c r="E45" s="81"/>
      <c r="F45" s="87"/>
      <c r="G45" s="87"/>
    </row>
    <row r="46" spans="1:7" ht="15" customHeight="1" x14ac:dyDescent="0.25">
      <c r="A46" s="26" t="s">
        <v>88</v>
      </c>
      <c r="B46" s="81"/>
      <c r="C46" s="81"/>
      <c r="D46" s="87"/>
      <c r="E46" s="81"/>
      <c r="F46" s="87"/>
      <c r="G46" s="87"/>
    </row>
    <row r="47" spans="1:7" ht="15" customHeight="1" x14ac:dyDescent="0.25">
      <c r="A47" s="27" t="s">
        <v>76</v>
      </c>
      <c r="B47" s="81">
        <v>17.196999999999999</v>
      </c>
      <c r="C47" s="81">
        <f>$C$6</f>
        <v>-0.5</v>
      </c>
      <c r="D47" s="82">
        <f>B47+C47</f>
        <v>16.696999999999999</v>
      </c>
      <c r="E47" s="81">
        <v>2.7749999999999999</v>
      </c>
      <c r="F47" s="82">
        <f>SUM($D47:$E47)*'[1]Calculation Sheet'!B$5+SUM($D48:$E48)*(1-'[1]Calculation Sheet'!B$5)</f>
        <v>16.930163069667081</v>
      </c>
      <c r="G47" s="82">
        <f>SUM($D47:$E47)*'[1]Calculation Sheet'!C$5+SUM($D48:$E48)*(1-'[1]Calculation Sheet'!C$5)</f>
        <v>16.526239999999998</v>
      </c>
    </row>
    <row r="48" spans="1:7" ht="15" customHeight="1" x14ac:dyDescent="0.25">
      <c r="A48" s="27" t="s">
        <v>77</v>
      </c>
      <c r="B48" s="81">
        <v>14.896000000000001</v>
      </c>
      <c r="C48" s="81">
        <f>$C$6</f>
        <v>-0.5</v>
      </c>
      <c r="D48" s="82">
        <f>B48+C48</f>
        <v>14.396000000000001</v>
      </c>
      <c r="E48" s="81">
        <v>1.2</v>
      </c>
      <c r="F48" s="87"/>
      <c r="G48" s="87"/>
    </row>
    <row r="49" spans="1:7" ht="15" customHeight="1" x14ac:dyDescent="0.25">
      <c r="A49" s="27"/>
      <c r="B49" s="81"/>
      <c r="C49" s="81"/>
      <c r="D49" s="87"/>
      <c r="E49" s="81"/>
      <c r="F49" s="87"/>
      <c r="G49" s="87"/>
    </row>
    <row r="50" spans="1:7" ht="15" customHeight="1" x14ac:dyDescent="0.25">
      <c r="A50" s="26" t="s">
        <v>89</v>
      </c>
      <c r="B50" s="81"/>
      <c r="C50" s="81"/>
      <c r="D50" s="87"/>
      <c r="E50" s="81"/>
      <c r="F50" s="87"/>
      <c r="G50" s="87"/>
    </row>
    <row r="51" spans="1:7" ht="15" customHeight="1" x14ac:dyDescent="0.25">
      <c r="A51" s="27" t="s">
        <v>76</v>
      </c>
      <c r="B51" s="81">
        <v>17.196999999999999</v>
      </c>
      <c r="C51" s="81">
        <f>$C$6</f>
        <v>-0.5</v>
      </c>
      <c r="D51" s="82">
        <f>B51+C51</f>
        <v>16.696999999999999</v>
      </c>
      <c r="E51" s="81">
        <v>2.8210000000000002</v>
      </c>
      <c r="F51" s="82">
        <f>SUM($D51:$E51)*'[1]Calculation Sheet'!B$5+SUM($D52:$E52)*(1-'[1]Calculation Sheet'!B$5)</f>
        <v>16.950587311080142</v>
      </c>
      <c r="G51" s="82">
        <f>SUM($D51:$E51)*'[1]Calculation Sheet'!C$5+SUM($D52:$E52)*(1-'[1]Calculation Sheet'!C$5)</f>
        <v>16.5426</v>
      </c>
    </row>
    <row r="52" spans="1:7" ht="15" customHeight="1" x14ac:dyDescent="0.25">
      <c r="A52" s="27" t="s">
        <v>77</v>
      </c>
      <c r="B52" s="81">
        <v>14.896000000000001</v>
      </c>
      <c r="C52" s="81">
        <f>$C$6</f>
        <v>-0.5</v>
      </c>
      <c r="D52" s="82">
        <f>B52+C52</f>
        <v>14.396000000000001</v>
      </c>
      <c r="E52" s="81">
        <v>1.2070000000000001</v>
      </c>
      <c r="F52" s="88"/>
      <c r="G52" s="88"/>
    </row>
    <row r="53" spans="1:7" ht="16.5" x14ac:dyDescent="0.35">
      <c r="B53" s="89"/>
      <c r="C53" s="89"/>
      <c r="D53" s="90"/>
      <c r="E53" s="90"/>
      <c r="F53" s="90"/>
      <c r="G53" s="90"/>
    </row>
    <row r="54" spans="1:7" ht="15" customHeight="1" x14ac:dyDescent="0.25">
      <c r="B54" s="91"/>
      <c r="C54" s="91"/>
      <c r="D54" s="92"/>
      <c r="E54" s="92"/>
      <c r="F54" s="92"/>
      <c r="G54" s="92"/>
    </row>
    <row r="55" spans="1:7" ht="15" customHeight="1" x14ac:dyDescent="0.25">
      <c r="A55" s="21" t="s">
        <v>90</v>
      </c>
      <c r="B55" s="89"/>
      <c r="C55" s="89"/>
      <c r="D55" s="93"/>
      <c r="E55" s="93"/>
      <c r="F55" s="93"/>
      <c r="G55" s="93"/>
    </row>
  </sheetData>
  <sheetProtection algorithmName="SHA-512" hashValue="dpGy3YhcqTLod+OJdxc34F0lEEiWZxMScCSHms47cQopsH2Ogku8xn9+4I843ZxQVNgrg8UTnkcJuDmHjaOleg==" saltValue="mA1voBvyzxS6b6PiOt4fxw==" spinCount="100000" sheet="1" objects="1" scenarios="1"/>
  <mergeCells count="2">
    <mergeCell ref="A1:M1"/>
    <mergeCell ref="A2:M2"/>
  </mergeCells>
  <conditionalFormatting sqref="G53:G55 D53:E55 D56:G1048576">
    <cfRule type="cellIs" dxfId="2" priority="2" operator="lessThan">
      <formula>0</formula>
    </cfRule>
  </conditionalFormatting>
  <conditionalFormatting sqref="F53:F55">
    <cfRule type="cellIs" dxfId="1" priority="1" operator="lessThan">
      <formula>0</formula>
    </cfRule>
  </conditionalFormatting>
  <pageMargins left="0.7" right="0.7" top="1.3854166666666667" bottom="0.75" header="0.3" footer="0.3"/>
  <pageSetup scale="8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BAF6E-588A-41E0-B545-E99BE3192859}">
  <sheetPr codeName="Sheet5">
    <pageSetUpPr fitToPage="1"/>
  </sheetPr>
  <dimension ref="A1:I36"/>
  <sheetViews>
    <sheetView view="pageLayout" zoomScaleNormal="100" workbookViewId="0">
      <selection activeCell="G11" sqref="G11"/>
    </sheetView>
  </sheetViews>
  <sheetFormatPr defaultColWidth="9.140625" defaultRowHeight="15" x14ac:dyDescent="0.25"/>
  <cols>
    <col min="1" max="1" width="12.5703125" style="34" bestFit="1" customWidth="1"/>
    <col min="2" max="4" width="14.85546875" style="21" customWidth="1"/>
    <col min="5" max="5" width="14.85546875" style="35" customWidth="1"/>
    <col min="6" max="7" width="14.85546875" style="36" customWidth="1"/>
    <col min="8" max="16384" width="9.140625" style="21"/>
  </cols>
  <sheetData>
    <row r="1" spans="1:9" x14ac:dyDescent="0.25">
      <c r="A1" s="134" t="s">
        <v>91</v>
      </c>
      <c r="B1" s="134"/>
      <c r="C1" s="134"/>
      <c r="D1" s="134"/>
      <c r="E1" s="134"/>
      <c r="F1" s="134"/>
      <c r="G1" s="134"/>
      <c r="H1" s="134"/>
      <c r="I1" s="134"/>
    </row>
    <row r="2" spans="1:9" x14ac:dyDescent="0.25">
      <c r="A2" s="135" t="s">
        <v>65</v>
      </c>
      <c r="B2" s="135"/>
      <c r="C2" s="135"/>
      <c r="D2" s="135"/>
      <c r="E2" s="135"/>
      <c r="F2" s="135"/>
      <c r="G2" s="135"/>
      <c r="H2" s="135"/>
      <c r="I2" s="135"/>
    </row>
    <row r="4" spans="1:9" ht="47.25" x14ac:dyDescent="0.25">
      <c r="A4" s="22" t="s">
        <v>66</v>
      </c>
      <c r="B4" s="23" t="s">
        <v>67</v>
      </c>
      <c r="C4" s="23" t="s">
        <v>68</v>
      </c>
      <c r="D4" s="23" t="s">
        <v>69</v>
      </c>
      <c r="E4" s="23" t="s">
        <v>70</v>
      </c>
      <c r="F4" s="23" t="s">
        <v>71</v>
      </c>
      <c r="G4" s="23" t="s">
        <v>72</v>
      </c>
    </row>
    <row r="5" spans="1:9" ht="15" customHeight="1" x14ac:dyDescent="0.25">
      <c r="A5" s="24"/>
      <c r="B5" s="25"/>
      <c r="C5" s="25"/>
      <c r="D5" s="25"/>
      <c r="E5" s="25"/>
      <c r="F5" s="25"/>
      <c r="G5" s="25"/>
    </row>
    <row r="6" spans="1:9" ht="15" customHeight="1" x14ac:dyDescent="0.25">
      <c r="A6" s="26" t="s">
        <v>92</v>
      </c>
      <c r="B6" s="16">
        <v>10.4291</v>
      </c>
      <c r="C6" s="16">
        <v>-0.5</v>
      </c>
      <c r="D6" s="16">
        <f>B6+C6</f>
        <v>9.9291</v>
      </c>
      <c r="E6" s="16">
        <v>14.282500000000001</v>
      </c>
      <c r="F6" s="16">
        <f>SUM(D6:E6)</f>
        <v>24.211600000000001</v>
      </c>
      <c r="G6" s="16">
        <f>F6</f>
        <v>24.211600000000001</v>
      </c>
    </row>
    <row r="7" spans="1:9" ht="15" customHeight="1" x14ac:dyDescent="0.25">
      <c r="A7" s="27"/>
      <c r="B7" s="16"/>
      <c r="C7" s="16"/>
      <c r="D7" s="28"/>
      <c r="E7" s="16"/>
      <c r="F7" s="29"/>
      <c r="G7" s="29"/>
    </row>
    <row r="8" spans="1:9" ht="15" customHeight="1" x14ac:dyDescent="0.25">
      <c r="A8" s="26" t="s">
        <v>93</v>
      </c>
      <c r="B8" s="100"/>
      <c r="C8" s="100"/>
      <c r="D8" s="101"/>
      <c r="E8" s="30"/>
      <c r="F8" s="31"/>
      <c r="G8" s="31"/>
    </row>
    <row r="9" spans="1:9" ht="15" customHeight="1" x14ac:dyDescent="0.25">
      <c r="A9" s="27" t="s">
        <v>76</v>
      </c>
      <c r="B9" s="16">
        <v>12.987299999999999</v>
      </c>
      <c r="C9" s="16">
        <f>$C$6</f>
        <v>-0.5</v>
      </c>
      <c r="D9" s="16">
        <f t="shared" ref="D9:D10" si="0">B9+C9</f>
        <v>12.487299999999999</v>
      </c>
      <c r="E9" s="16">
        <v>23.000800000000002</v>
      </c>
      <c r="F9" s="16">
        <f>SUM($D9:$E9)*'Calculation Sheet'!B$6+SUM($D10:$E10)*(1-'Calculation Sheet'!B$6)</f>
        <v>29.019703677257905</v>
      </c>
      <c r="G9" s="16">
        <f>SUM($D9:$E9)*'Calculation Sheet'!C$6+SUM($D10:$E10)*(1-'Calculation Sheet'!C$6)</f>
        <v>24.980214285714283</v>
      </c>
    </row>
    <row r="10" spans="1:9" ht="15" customHeight="1" x14ac:dyDescent="0.25">
      <c r="A10" s="27" t="s">
        <v>77</v>
      </c>
      <c r="B10" s="16">
        <v>9.4872999999999994</v>
      </c>
      <c r="C10" s="16">
        <f>$C$6</f>
        <v>-0.5</v>
      </c>
      <c r="D10" s="16">
        <f t="shared" si="0"/>
        <v>8.9872999999999994</v>
      </c>
      <c r="E10" s="16">
        <v>12.709199999999999</v>
      </c>
      <c r="F10" s="28"/>
      <c r="G10" s="29"/>
    </row>
    <row r="11" spans="1:9" ht="15" customHeight="1" x14ac:dyDescent="0.25">
      <c r="A11" s="27"/>
      <c r="B11" s="30"/>
      <c r="C11" s="32"/>
      <c r="D11" s="33"/>
      <c r="E11" s="30"/>
      <c r="F11" s="31"/>
      <c r="G11" s="31"/>
    </row>
    <row r="12" spans="1:9" ht="15" customHeight="1" x14ac:dyDescent="0.25">
      <c r="A12" s="26" t="s">
        <v>94</v>
      </c>
      <c r="B12" s="16">
        <v>10.0524</v>
      </c>
      <c r="C12" s="16">
        <f>$C$6</f>
        <v>-0.5</v>
      </c>
      <c r="D12" s="16">
        <f>B12+C12</f>
        <v>9.5524000000000004</v>
      </c>
      <c r="E12" s="16">
        <v>14.647600000000001</v>
      </c>
      <c r="F12" s="16">
        <f>SUM(D12:E12)</f>
        <v>24.200000000000003</v>
      </c>
      <c r="G12" s="16">
        <f>F12</f>
        <v>24.200000000000003</v>
      </c>
    </row>
    <row r="13" spans="1:9" ht="15" customHeight="1" x14ac:dyDescent="0.25">
      <c r="A13" s="27"/>
      <c r="B13" s="16"/>
      <c r="C13" s="16"/>
      <c r="D13" s="28"/>
      <c r="E13" s="16"/>
      <c r="F13" s="29"/>
      <c r="G13" s="29"/>
    </row>
    <row r="14" spans="1:9" ht="15" customHeight="1" x14ac:dyDescent="0.25">
      <c r="A14" s="26" t="s">
        <v>95</v>
      </c>
      <c r="B14" s="16">
        <v>10.0524</v>
      </c>
      <c r="C14" s="16">
        <f>$C$6</f>
        <v>-0.5</v>
      </c>
      <c r="D14" s="16">
        <f>B14+C14</f>
        <v>9.5524000000000004</v>
      </c>
      <c r="E14" s="16">
        <v>2.5316000000000001</v>
      </c>
      <c r="F14" s="16">
        <f>SUM(D14:E14)</f>
        <v>12.084</v>
      </c>
      <c r="G14" s="16">
        <f>F14</f>
        <v>12.084</v>
      </c>
    </row>
    <row r="15" spans="1:9" ht="15" customHeight="1" x14ac:dyDescent="0.25">
      <c r="A15" s="27"/>
      <c r="B15" s="16"/>
      <c r="C15" s="16"/>
      <c r="D15" s="28"/>
      <c r="E15" s="16"/>
      <c r="F15" s="29"/>
      <c r="G15" s="29"/>
    </row>
    <row r="16" spans="1:9" ht="15" customHeight="1" x14ac:dyDescent="0.25">
      <c r="A16" s="26" t="s">
        <v>96</v>
      </c>
      <c r="B16" s="30"/>
      <c r="C16" s="100"/>
      <c r="D16" s="101"/>
      <c r="E16" s="30"/>
      <c r="F16" s="31"/>
      <c r="G16" s="31"/>
    </row>
    <row r="17" spans="1:7" ht="15" customHeight="1" x14ac:dyDescent="0.25">
      <c r="A17" s="27" t="s">
        <v>76</v>
      </c>
      <c r="B17" s="16">
        <v>12.053100000000001</v>
      </c>
      <c r="C17" s="16">
        <f>$C$6</f>
        <v>-0.5</v>
      </c>
      <c r="D17" s="16">
        <f t="shared" ref="D17:D18" si="1">B17+C17</f>
        <v>11.553100000000001</v>
      </c>
      <c r="E17" s="16">
        <v>14.6517</v>
      </c>
      <c r="F17" s="16">
        <f>SUM($D17:$E17)*'Calculation Sheet'!B$6+SUM($D18:$E18)*(1-'Calculation Sheet'!B$6)</f>
        <v>19.862661130351249</v>
      </c>
      <c r="G17" s="16">
        <f>SUM($D17:$E17)*'Calculation Sheet'!C$6+SUM($D18:$E18)*(1-'Calculation Sheet'!C$6)</f>
        <v>15.902019047619047</v>
      </c>
    </row>
    <row r="18" spans="1:7" ht="15" customHeight="1" x14ac:dyDescent="0.25">
      <c r="A18" s="27" t="s">
        <v>77</v>
      </c>
      <c r="B18" s="16">
        <v>9.0531000000000006</v>
      </c>
      <c r="C18" s="16">
        <f>$C$6</f>
        <v>-0.5</v>
      </c>
      <c r="D18" s="16">
        <f t="shared" si="1"/>
        <v>8.5531000000000006</v>
      </c>
      <c r="E18" s="16">
        <v>4.1292999999999997</v>
      </c>
      <c r="F18" s="29"/>
      <c r="G18" s="29"/>
    </row>
    <row r="19" spans="1:7" ht="15" customHeight="1" x14ac:dyDescent="0.25">
      <c r="A19" s="27"/>
      <c r="B19" s="30"/>
      <c r="C19" s="32"/>
      <c r="D19" s="33"/>
      <c r="E19" s="30"/>
      <c r="F19" s="31"/>
      <c r="G19" s="31"/>
    </row>
    <row r="20" spans="1:7" ht="15" customHeight="1" x14ac:dyDescent="0.25">
      <c r="A20" s="26" t="s">
        <v>97</v>
      </c>
      <c r="B20" s="16"/>
      <c r="C20" s="16"/>
      <c r="D20" s="28"/>
      <c r="E20" s="16"/>
      <c r="F20" s="29"/>
      <c r="G20" s="29"/>
    </row>
    <row r="21" spans="1:7" ht="15" customHeight="1" x14ac:dyDescent="0.25">
      <c r="A21" s="27" t="s">
        <v>76</v>
      </c>
      <c r="B21" s="16">
        <v>12.053100000000001</v>
      </c>
      <c r="C21" s="16">
        <f>$C$6</f>
        <v>-0.5</v>
      </c>
      <c r="D21" s="16">
        <f t="shared" ref="D21:D22" si="2">B21+C21</f>
        <v>11.553100000000001</v>
      </c>
      <c r="E21" s="16">
        <v>3.6456</v>
      </c>
      <c r="F21" s="16">
        <f>SUM($D21:$E21)*'Calculation Sheet'!B$6+SUM($D22:$E22)*(1-'Calculation Sheet'!B$6)</f>
        <v>13.534704623865727</v>
      </c>
      <c r="G21" s="16">
        <f>SUM($D21:$E21)*'Calculation Sheet'!C$6+SUM($D22:$E22)*(1-'Calculation Sheet'!C$6)</f>
        <v>12.495545714285713</v>
      </c>
    </row>
    <row r="22" spans="1:7" ht="15" customHeight="1" x14ac:dyDescent="0.25">
      <c r="A22" s="27" t="s">
        <v>77</v>
      </c>
      <c r="B22" s="16">
        <v>9.0553100000000004</v>
      </c>
      <c r="C22" s="16">
        <f>$C$6</f>
        <v>-0.5</v>
      </c>
      <c r="D22" s="16">
        <f t="shared" si="2"/>
        <v>8.5553100000000004</v>
      </c>
      <c r="E22" s="16">
        <v>3.0954999999999999</v>
      </c>
      <c r="F22" s="29"/>
      <c r="G22" s="29"/>
    </row>
    <row r="23" spans="1:7" ht="15" customHeight="1" x14ac:dyDescent="0.25">
      <c r="A23" s="27"/>
      <c r="B23" s="16"/>
      <c r="C23" s="16"/>
      <c r="D23" s="28"/>
      <c r="E23" s="16"/>
      <c r="F23" s="29"/>
      <c r="G23" s="29"/>
    </row>
    <row r="24" spans="1:7" ht="15" customHeight="1" x14ac:dyDescent="0.25">
      <c r="A24" s="26" t="s">
        <v>98</v>
      </c>
      <c r="B24" s="16"/>
      <c r="C24" s="16"/>
      <c r="D24" s="28"/>
      <c r="E24" s="16"/>
      <c r="F24" s="29"/>
      <c r="G24" s="29"/>
    </row>
    <row r="25" spans="1:7" ht="15" customHeight="1" x14ac:dyDescent="0.25">
      <c r="A25" s="27" t="s">
        <v>76</v>
      </c>
      <c r="B25" s="16">
        <v>12.101800000000001</v>
      </c>
      <c r="C25" s="16">
        <f>$C$6</f>
        <v>-0.5</v>
      </c>
      <c r="D25" s="16">
        <f t="shared" ref="D25:D26" si="3">B25+C25</f>
        <v>11.601800000000001</v>
      </c>
      <c r="E25" s="16">
        <v>1.2198</v>
      </c>
      <c r="F25" s="16">
        <f>SUM($D25:$E25)*'Calculation Sheet'!B$6+SUM($D26:$E26)*(1-'Calculation Sheet'!B$6)</f>
        <v>11.414570433580854</v>
      </c>
      <c r="G25" s="16">
        <f>SUM($D25:$E25)*'Calculation Sheet'!C$6+SUM($D26:$E26)*(1-'Calculation Sheet'!C$6)</f>
        <v>10.535885714285714</v>
      </c>
    </row>
    <row r="26" spans="1:7" ht="15" customHeight="1" x14ac:dyDescent="0.25">
      <c r="A26" s="27" t="s">
        <v>77</v>
      </c>
      <c r="B26" s="16">
        <v>9.1018000000000008</v>
      </c>
      <c r="C26" s="16">
        <f>$C$6</f>
        <v>-0.5</v>
      </c>
      <c r="D26" s="16">
        <f t="shared" si="3"/>
        <v>8.6018000000000008</v>
      </c>
      <c r="E26" s="16">
        <v>1.2198</v>
      </c>
      <c r="F26" s="29"/>
      <c r="G26" s="29"/>
    </row>
    <row r="27" spans="1:7" ht="15" customHeight="1" x14ac:dyDescent="0.25">
      <c r="A27" s="27"/>
      <c r="B27" s="16"/>
      <c r="C27" s="16"/>
      <c r="D27" s="28"/>
      <c r="E27" s="16"/>
      <c r="F27" s="29"/>
      <c r="G27" s="29"/>
    </row>
    <row r="28" spans="1:7" ht="15" customHeight="1" x14ac:dyDescent="0.25">
      <c r="A28" s="26" t="s">
        <v>99</v>
      </c>
      <c r="B28" s="16"/>
      <c r="C28" s="16"/>
      <c r="D28" s="28"/>
      <c r="E28" s="16"/>
      <c r="F28" s="29"/>
      <c r="G28" s="29"/>
    </row>
    <row r="29" spans="1:7" ht="15" customHeight="1" x14ac:dyDescent="0.25">
      <c r="A29" s="27" t="s">
        <v>76</v>
      </c>
      <c r="B29" s="16">
        <v>15.3317</v>
      </c>
      <c r="C29" s="16">
        <f>$C$6</f>
        <v>-0.5</v>
      </c>
      <c r="D29" s="16">
        <f t="shared" ref="D29:D30" si="4">B29+C29</f>
        <v>14.8317</v>
      </c>
      <c r="E29" s="16">
        <v>3.6456</v>
      </c>
      <c r="F29" s="16">
        <f>SUM($D29:$E29)*'Calculation Sheet'!B$6+SUM($D30:$E30)*(1-'Calculation Sheet'!B$6)</f>
        <v>18.418064055253751</v>
      </c>
      <c r="G29" s="16">
        <f>SUM($D29:$E29)*'Calculation Sheet'!C$6+SUM($D30:$E30)*(1-'Calculation Sheet'!C$6)</f>
        <v>18.381071428571428</v>
      </c>
    </row>
    <row r="30" spans="1:7" ht="15" customHeight="1" x14ac:dyDescent="0.25">
      <c r="A30" s="27" t="s">
        <v>77</v>
      </c>
      <c r="B30" s="16">
        <v>15.205399999999999</v>
      </c>
      <c r="C30" s="16">
        <f>$C$6</f>
        <v>-0.5</v>
      </c>
      <c r="D30" s="16">
        <f t="shared" si="4"/>
        <v>14.705399999999999</v>
      </c>
      <c r="E30" s="16">
        <v>3.6456</v>
      </c>
      <c r="F30" s="29"/>
      <c r="G30" s="29"/>
    </row>
    <row r="31" spans="1:7" ht="15" customHeight="1" x14ac:dyDescent="0.25">
      <c r="A31" s="27"/>
      <c r="B31" s="16"/>
      <c r="C31" s="16"/>
      <c r="D31" s="28"/>
      <c r="E31" s="16"/>
      <c r="F31" s="29"/>
      <c r="G31" s="29"/>
    </row>
    <row r="32" spans="1:7" ht="15" customHeight="1" x14ac:dyDescent="0.25">
      <c r="A32" s="26" t="s">
        <v>100</v>
      </c>
      <c r="B32" s="16"/>
      <c r="C32" s="16"/>
      <c r="D32" s="28"/>
      <c r="E32" s="16"/>
      <c r="F32" s="29"/>
      <c r="G32" s="29"/>
    </row>
    <row r="33" spans="1:7" ht="15" customHeight="1" x14ac:dyDescent="0.25">
      <c r="A33" s="27" t="s">
        <v>76</v>
      </c>
      <c r="B33" s="16">
        <v>15.3317</v>
      </c>
      <c r="C33" s="16">
        <f>$C$6</f>
        <v>-0.5</v>
      </c>
      <c r="D33" s="16">
        <f t="shared" ref="D33:D34" si="5">B33+C33</f>
        <v>14.8317</v>
      </c>
      <c r="E33" s="16">
        <v>1.1196999999999999</v>
      </c>
      <c r="F33" s="16">
        <f>SUM($D33:$E33)*'Calculation Sheet'!B$6+SUM($D34:$E34)*(1-'Calculation Sheet'!B$6)</f>
        <v>15.892164055253755</v>
      </c>
      <c r="G33" s="16">
        <f>SUM($D33:$E33)*'Calculation Sheet'!C$6+SUM($D34:$E34)*(1-'Calculation Sheet'!C$6)</f>
        <v>15.855171428571428</v>
      </c>
    </row>
    <row r="34" spans="1:7" ht="15" customHeight="1" x14ac:dyDescent="0.25">
      <c r="A34" s="27" t="s">
        <v>77</v>
      </c>
      <c r="B34" s="16">
        <v>15.205399999999999</v>
      </c>
      <c r="C34" s="16">
        <f>$C$6</f>
        <v>-0.5</v>
      </c>
      <c r="D34" s="16">
        <f t="shared" si="5"/>
        <v>14.705399999999999</v>
      </c>
      <c r="E34" s="16">
        <v>1.1196999999999999</v>
      </c>
      <c r="F34" s="28"/>
      <c r="G34" s="29"/>
    </row>
    <row r="35" spans="1:7" ht="15" customHeight="1" x14ac:dyDescent="0.25">
      <c r="B35" s="102"/>
      <c r="C35" s="102"/>
      <c r="D35" s="102"/>
    </row>
    <row r="36" spans="1:7" ht="15" customHeight="1" x14ac:dyDescent="0.25">
      <c r="A36" s="21" t="s">
        <v>101</v>
      </c>
      <c r="F36" s="21"/>
    </row>
  </sheetData>
  <sheetProtection algorithmName="SHA-512" hashValue="ZMGQSzEGj/tFxxJfXOnWGfy8VIyZErwTAIfgAsZmrHVQF32lsSpeDtQRX6wKPnF90mJQS8vLFXygsqCGDooTyQ==" saltValue="y3mHEI4jmmn8yeHp79n7Jw==" spinCount="100000" sheet="1" objects="1" scenarios="1"/>
  <mergeCells count="2">
    <mergeCell ref="A1:I1"/>
    <mergeCell ref="A2:I2"/>
  </mergeCells>
  <conditionalFormatting sqref="E36 G36 E35:G35 E37:G1048576">
    <cfRule type="cellIs" dxfId="0" priority="1" operator="lessThan">
      <formula>0</formula>
    </cfRule>
  </conditionalFormatting>
  <pageMargins left="0.7" right="0.7" top="1.3541666666666667" bottom="0.75" header="0.3" footer="0.3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552A9-E955-4C58-9A04-64BFBCCA3B0D}">
  <sheetPr>
    <pageSetUpPr fitToPage="1"/>
  </sheetPr>
  <dimension ref="A1:I37"/>
  <sheetViews>
    <sheetView view="pageLayout" zoomScaleNormal="100" workbookViewId="0">
      <selection activeCell="G29" sqref="G29:H29"/>
    </sheetView>
  </sheetViews>
  <sheetFormatPr defaultRowHeight="15" x14ac:dyDescent="0.25"/>
  <cols>
    <col min="1" max="3" width="9.5703125" customWidth="1"/>
    <col min="4" max="5" width="10.5703125" customWidth="1"/>
    <col min="6" max="6" width="15.5703125" customWidth="1"/>
    <col min="7" max="7" width="21.140625" customWidth="1"/>
    <col min="8" max="8" width="13.85546875" customWidth="1"/>
    <col min="9" max="9" width="9.5703125" customWidth="1"/>
  </cols>
  <sheetData>
    <row r="1" spans="1:9" x14ac:dyDescent="0.25">
      <c r="A1" s="141"/>
      <c r="B1" s="141"/>
      <c r="C1" s="141"/>
      <c r="D1" s="141"/>
      <c r="E1" s="141"/>
      <c r="F1" s="141"/>
      <c r="G1" s="141"/>
      <c r="H1" s="141"/>
      <c r="I1" s="141"/>
    </row>
    <row r="3" spans="1:9" ht="47.25" customHeight="1" x14ac:dyDescent="0.25">
      <c r="B3" s="136" t="s">
        <v>123</v>
      </c>
      <c r="C3" s="137"/>
      <c r="D3" s="137"/>
      <c r="E3" s="138"/>
      <c r="F3" s="97" t="s">
        <v>125</v>
      </c>
      <c r="G3" s="97" t="s">
        <v>124</v>
      </c>
    </row>
    <row r="4" spans="1:9" ht="15.75" customHeight="1" x14ac:dyDescent="0.25">
      <c r="B4" s="136" t="s">
        <v>107</v>
      </c>
      <c r="C4" s="137"/>
      <c r="D4" s="137"/>
      <c r="E4" s="138"/>
      <c r="F4" s="62">
        <v>199.82</v>
      </c>
      <c r="G4" s="112" t="s">
        <v>26</v>
      </c>
    </row>
    <row r="5" spans="1:9" x14ac:dyDescent="0.25">
      <c r="B5" s="144" t="s">
        <v>102</v>
      </c>
      <c r="C5" s="144"/>
      <c r="D5" s="144"/>
      <c r="E5" s="144"/>
      <c r="F5" s="62">
        <v>188.9</v>
      </c>
      <c r="G5" s="62">
        <v>269.86</v>
      </c>
    </row>
    <row r="6" spans="1:9" x14ac:dyDescent="0.25">
      <c r="B6" s="144" t="s">
        <v>103</v>
      </c>
      <c r="C6" s="144"/>
      <c r="D6" s="144"/>
      <c r="E6" s="144"/>
      <c r="F6" s="62">
        <v>145.97</v>
      </c>
      <c r="G6" s="62">
        <v>208.53</v>
      </c>
    </row>
    <row r="7" spans="1:9" x14ac:dyDescent="0.25">
      <c r="B7" s="144" t="s">
        <v>104</v>
      </c>
      <c r="C7" s="144"/>
      <c r="D7" s="144"/>
      <c r="E7" s="144"/>
      <c r="F7" s="62">
        <v>159</v>
      </c>
      <c r="G7" s="62">
        <v>227.14</v>
      </c>
    </row>
    <row r="9" spans="1:9" x14ac:dyDescent="0.25">
      <c r="A9" s="143" t="s">
        <v>126</v>
      </c>
      <c r="B9" s="143"/>
      <c r="C9" s="143"/>
      <c r="D9" s="143"/>
      <c r="E9" s="143"/>
      <c r="F9" s="143"/>
      <c r="G9" s="143"/>
      <c r="H9" s="143"/>
      <c r="I9" s="143"/>
    </row>
    <row r="10" spans="1:9" x14ac:dyDescent="0.25">
      <c r="A10" s="64" t="s">
        <v>106</v>
      </c>
      <c r="B10" s="136" t="s">
        <v>107</v>
      </c>
      <c r="C10" s="138"/>
      <c r="D10" s="136" t="s">
        <v>102</v>
      </c>
      <c r="E10" s="138"/>
      <c r="F10" s="136" t="s">
        <v>103</v>
      </c>
      <c r="G10" s="138"/>
      <c r="H10" s="136" t="s">
        <v>104</v>
      </c>
      <c r="I10" s="138"/>
    </row>
    <row r="11" spans="1:9" x14ac:dyDescent="0.25">
      <c r="A11" s="143" t="s">
        <v>108</v>
      </c>
      <c r="B11" s="143"/>
      <c r="C11" s="143"/>
      <c r="D11" s="143"/>
      <c r="E11" s="143"/>
      <c r="F11" s="143"/>
      <c r="G11" s="143"/>
      <c r="H11" s="143"/>
      <c r="I11" s="143"/>
    </row>
    <row r="12" spans="1:9" x14ac:dyDescent="0.25">
      <c r="A12" s="64" t="s">
        <v>109</v>
      </c>
      <c r="B12" s="139">
        <v>0</v>
      </c>
      <c r="C12" s="142"/>
      <c r="D12" s="139">
        <v>0</v>
      </c>
      <c r="E12" s="142"/>
      <c r="F12" s="139">
        <v>0</v>
      </c>
      <c r="G12" s="142"/>
      <c r="H12" s="139">
        <v>0</v>
      </c>
      <c r="I12" s="142"/>
    </row>
    <row r="13" spans="1:9" x14ac:dyDescent="0.25">
      <c r="A13" s="64" t="s">
        <v>110</v>
      </c>
      <c r="B13" s="139">
        <v>0</v>
      </c>
      <c r="C13" s="142"/>
      <c r="D13" s="139">
        <v>0</v>
      </c>
      <c r="E13" s="142"/>
      <c r="F13" s="139">
        <v>0</v>
      </c>
      <c r="G13" s="142"/>
      <c r="H13" s="139">
        <v>0</v>
      </c>
      <c r="I13" s="142"/>
    </row>
    <row r="14" spans="1:9" x14ac:dyDescent="0.25">
      <c r="A14" s="64" t="s">
        <v>111</v>
      </c>
      <c r="B14" s="139">
        <v>53.68</v>
      </c>
      <c r="C14" s="142"/>
      <c r="D14" s="139">
        <v>42.76</v>
      </c>
      <c r="E14" s="142"/>
      <c r="F14" s="139">
        <v>0</v>
      </c>
      <c r="G14" s="142"/>
      <c r="H14" s="139">
        <v>12.86</v>
      </c>
      <c r="I14" s="142"/>
    </row>
    <row r="15" spans="1:9" x14ac:dyDescent="0.25">
      <c r="A15" s="143" t="s">
        <v>112</v>
      </c>
      <c r="B15" s="143"/>
      <c r="C15" s="143"/>
      <c r="D15" s="143"/>
      <c r="E15" s="143"/>
      <c r="F15" s="143"/>
      <c r="G15" s="143"/>
      <c r="H15" s="143"/>
      <c r="I15" s="143"/>
    </row>
    <row r="16" spans="1:9" x14ac:dyDescent="0.25">
      <c r="A16" s="64"/>
      <c r="B16" s="64" t="s">
        <v>14</v>
      </c>
      <c r="C16" s="64" t="s">
        <v>113</v>
      </c>
      <c r="D16" s="64" t="s">
        <v>14</v>
      </c>
      <c r="E16" s="64" t="s">
        <v>113</v>
      </c>
      <c r="F16" s="64" t="s">
        <v>14</v>
      </c>
      <c r="G16" s="64" t="s">
        <v>113</v>
      </c>
      <c r="H16" s="64" t="s">
        <v>14</v>
      </c>
      <c r="I16" s="64" t="s">
        <v>113</v>
      </c>
    </row>
    <row r="17" spans="1:9" x14ac:dyDescent="0.25">
      <c r="A17" s="64" t="s">
        <v>16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v>0</v>
      </c>
      <c r="H17" s="76">
        <v>0</v>
      </c>
      <c r="I17" s="76">
        <v>0</v>
      </c>
    </row>
    <row r="18" spans="1:9" x14ac:dyDescent="0.25">
      <c r="A18" s="64" t="s">
        <v>114</v>
      </c>
      <c r="B18" s="76">
        <v>0</v>
      </c>
      <c r="C18" s="76">
        <v>7.5</v>
      </c>
      <c r="D18" s="76">
        <v>0</v>
      </c>
      <c r="E18" s="76">
        <v>0</v>
      </c>
      <c r="F18" s="76">
        <v>0</v>
      </c>
      <c r="G18" s="76">
        <v>0</v>
      </c>
      <c r="H18" s="76">
        <v>0</v>
      </c>
      <c r="I18" s="76">
        <v>0</v>
      </c>
    </row>
    <row r="19" spans="1:9" x14ac:dyDescent="0.25">
      <c r="A19" s="64" t="s">
        <v>115</v>
      </c>
      <c r="B19" s="76">
        <v>36.130000000000003</v>
      </c>
      <c r="C19" s="76">
        <v>48.7</v>
      </c>
      <c r="D19" s="76">
        <v>25.21</v>
      </c>
      <c r="E19" s="76">
        <v>37.78</v>
      </c>
      <c r="F19" s="76">
        <v>0</v>
      </c>
      <c r="G19" s="76">
        <v>0</v>
      </c>
      <c r="H19" s="76">
        <v>0</v>
      </c>
      <c r="I19" s="76">
        <v>7.88</v>
      </c>
    </row>
    <row r="20" spans="1:9" x14ac:dyDescent="0.25">
      <c r="A20" s="64" t="s">
        <v>116</v>
      </c>
      <c r="B20" s="76">
        <v>61.77</v>
      </c>
      <c r="C20" s="103">
        <v>72.400000000000006</v>
      </c>
      <c r="D20" s="76">
        <v>50.85</v>
      </c>
      <c r="E20" s="76">
        <v>61.48</v>
      </c>
      <c r="F20" s="76">
        <v>7.92</v>
      </c>
      <c r="G20" s="76">
        <v>18.55</v>
      </c>
      <c r="H20" s="76">
        <v>20.95</v>
      </c>
      <c r="I20" s="76">
        <v>31.58</v>
      </c>
    </row>
    <row r="21" spans="1:9" x14ac:dyDescent="0.25">
      <c r="A21" s="64" t="s">
        <v>117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  <c r="H21" s="76">
        <v>0</v>
      </c>
      <c r="I21" s="76">
        <v>0</v>
      </c>
    </row>
    <row r="22" spans="1:9" x14ac:dyDescent="0.25">
      <c r="A22" s="64" t="s">
        <v>118</v>
      </c>
      <c r="B22" s="76">
        <v>7.62</v>
      </c>
      <c r="C22" s="76">
        <v>8.07</v>
      </c>
      <c r="D22" s="76">
        <v>0</v>
      </c>
      <c r="E22" s="76">
        <v>0</v>
      </c>
      <c r="F22" s="76">
        <v>0</v>
      </c>
      <c r="G22" s="76">
        <v>0</v>
      </c>
      <c r="H22" s="76">
        <v>0</v>
      </c>
      <c r="I22" s="76">
        <v>0</v>
      </c>
    </row>
    <row r="23" spans="1:9" x14ac:dyDescent="0.25">
      <c r="C23" s="114"/>
      <c r="D23" s="114"/>
      <c r="E23" s="114"/>
      <c r="F23" s="114"/>
      <c r="G23" s="114"/>
      <c r="H23" s="115"/>
      <c r="I23" s="116"/>
    </row>
    <row r="24" spans="1:9" x14ac:dyDescent="0.25">
      <c r="B24" s="136" t="s">
        <v>132</v>
      </c>
      <c r="C24" s="137"/>
      <c r="D24" s="137"/>
      <c r="E24" s="137"/>
      <c r="F24" s="137"/>
      <c r="G24" s="137"/>
      <c r="H24" s="138"/>
    </row>
    <row r="25" spans="1:9" x14ac:dyDescent="0.25">
      <c r="B25" s="113" t="s">
        <v>106</v>
      </c>
      <c r="C25" s="136" t="s">
        <v>102</v>
      </c>
      <c r="D25" s="138"/>
      <c r="E25" s="136" t="s">
        <v>103</v>
      </c>
      <c r="F25" s="138"/>
      <c r="G25" s="136" t="s">
        <v>104</v>
      </c>
      <c r="H25" s="138"/>
    </row>
    <row r="26" spans="1:9" x14ac:dyDescent="0.25">
      <c r="B26" s="136" t="s">
        <v>108</v>
      </c>
      <c r="C26" s="137"/>
      <c r="D26" s="137"/>
      <c r="E26" s="137"/>
      <c r="F26" s="137"/>
      <c r="G26" s="137"/>
      <c r="H26" s="138"/>
    </row>
    <row r="27" spans="1:9" x14ac:dyDescent="0.25">
      <c r="B27" s="113" t="s">
        <v>109</v>
      </c>
      <c r="C27" s="139">
        <v>0</v>
      </c>
      <c r="D27" s="140"/>
      <c r="E27" s="139">
        <v>0</v>
      </c>
      <c r="F27" s="140"/>
      <c r="G27" s="139">
        <v>0</v>
      </c>
      <c r="H27" s="140"/>
    </row>
    <row r="28" spans="1:9" x14ac:dyDescent="0.25">
      <c r="B28" s="113" t="s">
        <v>110</v>
      </c>
      <c r="C28" s="139">
        <v>0</v>
      </c>
      <c r="D28" s="140"/>
      <c r="E28" s="139">
        <v>0</v>
      </c>
      <c r="F28" s="140"/>
      <c r="G28" s="139">
        <v>0</v>
      </c>
      <c r="H28" s="140"/>
    </row>
    <row r="29" spans="1:9" x14ac:dyDescent="0.25">
      <c r="B29" s="113" t="s">
        <v>111</v>
      </c>
      <c r="C29" s="139">
        <v>123.72</v>
      </c>
      <c r="D29" s="140"/>
      <c r="E29" s="139">
        <v>62.39</v>
      </c>
      <c r="F29" s="140"/>
      <c r="G29" s="139">
        <v>81</v>
      </c>
      <c r="H29" s="140"/>
    </row>
    <row r="30" spans="1:9" x14ac:dyDescent="0.25">
      <c r="B30" s="136" t="s">
        <v>112</v>
      </c>
      <c r="C30" s="137"/>
      <c r="D30" s="137"/>
      <c r="E30" s="137"/>
      <c r="F30" s="137"/>
      <c r="G30" s="137"/>
      <c r="H30" s="138"/>
    </row>
    <row r="31" spans="1:9" x14ac:dyDescent="0.25">
      <c r="B31" s="113"/>
      <c r="C31" s="113" t="s">
        <v>14</v>
      </c>
      <c r="D31" s="113" t="s">
        <v>113</v>
      </c>
      <c r="E31" s="113" t="s">
        <v>14</v>
      </c>
      <c r="F31" s="113" t="s">
        <v>113</v>
      </c>
      <c r="G31" s="113" t="s">
        <v>14</v>
      </c>
      <c r="H31" s="113" t="s">
        <v>113</v>
      </c>
    </row>
    <row r="32" spans="1:9" x14ac:dyDescent="0.25">
      <c r="B32" s="113" t="s">
        <v>16</v>
      </c>
      <c r="C32" s="76">
        <v>0</v>
      </c>
      <c r="D32" s="76" t="s">
        <v>26</v>
      </c>
      <c r="E32" s="76">
        <v>0</v>
      </c>
      <c r="F32" s="76" t="s">
        <v>26</v>
      </c>
      <c r="G32" s="76">
        <v>0</v>
      </c>
      <c r="H32" s="76" t="s">
        <v>26</v>
      </c>
    </row>
    <row r="33" spans="2:8" x14ac:dyDescent="0.25">
      <c r="B33" s="113" t="s">
        <v>114</v>
      </c>
      <c r="C33" s="76">
        <v>29.64</v>
      </c>
      <c r="D33" s="76" t="s">
        <v>26</v>
      </c>
      <c r="E33" s="76">
        <v>0</v>
      </c>
      <c r="F33" s="76" t="s">
        <v>26</v>
      </c>
      <c r="G33" s="76">
        <v>0</v>
      </c>
      <c r="H33" s="76" t="s">
        <v>26</v>
      </c>
    </row>
    <row r="34" spans="2:8" x14ac:dyDescent="0.25">
      <c r="B34" s="113" t="s">
        <v>115</v>
      </c>
      <c r="C34" s="76">
        <v>106.17</v>
      </c>
      <c r="D34" s="76" t="s">
        <v>26</v>
      </c>
      <c r="E34" s="76">
        <v>44.84</v>
      </c>
      <c r="F34" s="76" t="s">
        <v>26</v>
      </c>
      <c r="G34" s="76">
        <v>63.45</v>
      </c>
      <c r="H34" s="76" t="s">
        <v>26</v>
      </c>
    </row>
    <row r="35" spans="2:8" x14ac:dyDescent="0.25">
      <c r="B35" s="113" t="s">
        <v>116</v>
      </c>
      <c r="C35" s="76">
        <v>131.81</v>
      </c>
      <c r="D35" s="76" t="s">
        <v>26</v>
      </c>
      <c r="E35" s="76">
        <v>70.48</v>
      </c>
      <c r="F35" s="76" t="s">
        <v>26</v>
      </c>
      <c r="G35" s="76">
        <v>89.09</v>
      </c>
      <c r="H35" s="76" t="s">
        <v>26</v>
      </c>
    </row>
    <row r="36" spans="2:8" x14ac:dyDescent="0.25">
      <c r="B36" s="113" t="s">
        <v>117</v>
      </c>
      <c r="C36" s="76">
        <v>47.11</v>
      </c>
      <c r="D36" s="76" t="s">
        <v>26</v>
      </c>
      <c r="E36" s="76">
        <v>0</v>
      </c>
      <c r="F36" s="76" t="s">
        <v>26</v>
      </c>
      <c r="G36" s="76">
        <v>4.3899999999999997</v>
      </c>
      <c r="H36" s="76" t="s">
        <v>26</v>
      </c>
    </row>
    <row r="37" spans="2:8" x14ac:dyDescent="0.25">
      <c r="B37" s="79" t="s">
        <v>118</v>
      </c>
      <c r="C37" s="76">
        <v>77.66</v>
      </c>
      <c r="D37" s="76" t="s">
        <v>26</v>
      </c>
      <c r="E37" s="76">
        <v>16.329999999999998</v>
      </c>
      <c r="F37" s="76" t="s">
        <v>26</v>
      </c>
      <c r="G37" s="76">
        <v>34.94</v>
      </c>
      <c r="H37" s="76" t="s">
        <v>26</v>
      </c>
    </row>
  </sheetData>
  <sheetProtection algorithmName="SHA-512" hashValue="0OI22/ltN7ECa0b9GhzBHYxrNahRiNOvZuqAxaiieiFdxCUxlhOKBVUlEW6RcLuWrpuK5uxPFkGeBGZwhkSKtw==" saltValue="kYOf2gWPOS3cu3zQXXa/dw==" spinCount="100000" sheet="1" objects="1" scenarios="1"/>
  <mergeCells count="40">
    <mergeCell ref="D13:E13"/>
    <mergeCell ref="D14:E14"/>
    <mergeCell ref="F10:G10"/>
    <mergeCell ref="F12:G12"/>
    <mergeCell ref="A11:I11"/>
    <mergeCell ref="F13:G13"/>
    <mergeCell ref="F14:G14"/>
    <mergeCell ref="H10:I10"/>
    <mergeCell ref="H12:I12"/>
    <mergeCell ref="H13:I13"/>
    <mergeCell ref="H14:I14"/>
    <mergeCell ref="B3:E3"/>
    <mergeCell ref="B4:E4"/>
    <mergeCell ref="G28:H28"/>
    <mergeCell ref="G29:H29"/>
    <mergeCell ref="A1:I1"/>
    <mergeCell ref="B10:C10"/>
    <mergeCell ref="B12:C12"/>
    <mergeCell ref="A9:I9"/>
    <mergeCell ref="B5:E5"/>
    <mergeCell ref="B6:E6"/>
    <mergeCell ref="B7:E7"/>
    <mergeCell ref="B13:C13"/>
    <mergeCell ref="B14:C14"/>
    <mergeCell ref="A15:I15"/>
    <mergeCell ref="D10:E10"/>
    <mergeCell ref="D12:E12"/>
    <mergeCell ref="B24:H24"/>
    <mergeCell ref="B26:H26"/>
    <mergeCell ref="B30:H30"/>
    <mergeCell ref="C27:D27"/>
    <mergeCell ref="C28:D28"/>
    <mergeCell ref="C29:D29"/>
    <mergeCell ref="E27:F27"/>
    <mergeCell ref="E28:F28"/>
    <mergeCell ref="E29:F29"/>
    <mergeCell ref="G27:H27"/>
    <mergeCell ref="G25:H25"/>
    <mergeCell ref="E25:F25"/>
    <mergeCell ref="C25:D25"/>
  </mergeCells>
  <pageMargins left="0.7" right="0.7" top="1.5416666666666667" bottom="0.75" header="0.3" footer="0.3"/>
  <pageSetup paperSize="9" scale="7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A5257-7942-4D78-9139-1D25D10494F3}">
  <dimension ref="A1:R47"/>
  <sheetViews>
    <sheetView view="pageLayout" zoomScaleNormal="100" workbookViewId="0">
      <selection activeCell="H10" sqref="H10:I10"/>
    </sheetView>
  </sheetViews>
  <sheetFormatPr defaultRowHeight="15" x14ac:dyDescent="0.25"/>
  <cols>
    <col min="1" max="1" width="20.140625" customWidth="1"/>
    <col min="2" max="2" width="10.85546875" customWidth="1"/>
    <col min="3" max="3" width="18.42578125" customWidth="1"/>
    <col min="4" max="4" width="10" customWidth="1"/>
    <col min="5" max="5" width="9.85546875" customWidth="1"/>
    <col min="6" max="6" width="9.42578125" customWidth="1"/>
    <col min="7" max="7" width="10.140625" customWidth="1"/>
    <col min="8" max="8" width="11.42578125" customWidth="1"/>
    <col min="9" max="9" width="11.5703125" customWidth="1"/>
    <col min="10" max="10" width="25.5703125" bestFit="1" customWidth="1"/>
    <col min="11" max="11" width="24.85546875" bestFit="1" customWidth="1"/>
    <col min="12" max="12" width="10.5703125" bestFit="1" customWidth="1"/>
    <col min="13" max="13" width="12.85546875" customWidth="1"/>
    <col min="14" max="14" width="13.42578125" customWidth="1"/>
    <col min="15" max="15" width="14.85546875" customWidth="1"/>
    <col min="16" max="16" width="15.140625" customWidth="1"/>
  </cols>
  <sheetData>
    <row r="1" spans="1:18" ht="75" x14ac:dyDescent="0.25">
      <c r="A1" s="144" t="s">
        <v>130</v>
      </c>
      <c r="B1" s="157"/>
      <c r="C1" s="97" t="s">
        <v>131</v>
      </c>
      <c r="D1" s="94"/>
      <c r="J1" s="40"/>
      <c r="K1" s="40"/>
      <c r="L1" s="40"/>
      <c r="M1" s="40"/>
      <c r="N1" s="40"/>
      <c r="O1" s="40"/>
      <c r="P1" s="40"/>
      <c r="Q1" s="40"/>
      <c r="R1" s="40"/>
    </row>
    <row r="2" spans="1:18" ht="20.45" customHeight="1" x14ac:dyDescent="0.7">
      <c r="A2" s="66" t="s">
        <v>102</v>
      </c>
      <c r="B2" s="67">
        <v>188.9</v>
      </c>
      <c r="C2" s="67">
        <v>269.86</v>
      </c>
      <c r="D2" s="118"/>
      <c r="E2" s="78"/>
      <c r="J2" s="61"/>
      <c r="K2" s="52"/>
      <c r="L2" s="40"/>
      <c r="M2" s="77"/>
      <c r="N2" s="77"/>
      <c r="O2" s="77"/>
      <c r="P2" s="77"/>
      <c r="Q2" s="77"/>
      <c r="R2" s="77"/>
    </row>
    <row r="3" spans="1:18" x14ac:dyDescent="0.25">
      <c r="A3" s="65" t="s">
        <v>103</v>
      </c>
      <c r="B3" s="62">
        <v>145.97</v>
      </c>
      <c r="C3" s="67">
        <v>208.53</v>
      </c>
      <c r="J3" s="61"/>
      <c r="K3" s="52"/>
      <c r="L3" s="40"/>
      <c r="M3" s="77"/>
      <c r="N3" s="77"/>
      <c r="O3" s="77"/>
      <c r="P3" s="77"/>
      <c r="Q3" s="77"/>
      <c r="R3" s="77"/>
    </row>
    <row r="4" spans="1:18" x14ac:dyDescent="0.25">
      <c r="A4" s="65" t="s">
        <v>104</v>
      </c>
      <c r="B4" s="62">
        <v>159</v>
      </c>
      <c r="C4" s="67">
        <v>227.14</v>
      </c>
      <c r="J4" s="61"/>
      <c r="K4" s="52"/>
      <c r="L4" s="40"/>
      <c r="M4" s="77"/>
      <c r="N4" s="77"/>
      <c r="O4" s="77"/>
      <c r="P4" s="77"/>
      <c r="Q4" s="77"/>
      <c r="R4" s="77"/>
    </row>
    <row r="5" spans="1:18" ht="30" x14ac:dyDescent="0.25">
      <c r="A5" s="110" t="s">
        <v>129</v>
      </c>
      <c r="B5" s="62">
        <v>199.82</v>
      </c>
      <c r="C5" s="62" t="s">
        <v>26</v>
      </c>
      <c r="J5" s="61"/>
      <c r="K5" s="52"/>
      <c r="L5" s="40"/>
      <c r="M5" s="77"/>
      <c r="N5" s="77"/>
      <c r="O5" s="77"/>
      <c r="P5" s="77"/>
      <c r="Q5" s="77"/>
      <c r="R5" s="77"/>
    </row>
    <row r="6" spans="1:18" x14ac:dyDescent="0.25">
      <c r="A6" s="21"/>
      <c r="B6" s="48"/>
      <c r="J6" s="61"/>
      <c r="K6" s="52"/>
      <c r="L6" s="40"/>
      <c r="M6" s="77"/>
      <c r="N6" s="77"/>
      <c r="O6" s="77"/>
      <c r="P6" s="77"/>
      <c r="Q6" s="77"/>
      <c r="R6" s="77"/>
    </row>
    <row r="7" spans="1:18" x14ac:dyDescent="0.25">
      <c r="A7" s="143" t="s">
        <v>105</v>
      </c>
      <c r="B7" s="143"/>
      <c r="C7" s="143"/>
      <c r="D7" s="143"/>
      <c r="E7" s="143"/>
      <c r="F7" s="143"/>
      <c r="G7" s="143"/>
      <c r="H7" s="136" t="s">
        <v>128</v>
      </c>
      <c r="I7" s="138"/>
      <c r="J7" s="61"/>
      <c r="K7" s="52"/>
      <c r="L7" s="40"/>
      <c r="M7" s="77"/>
      <c r="N7" s="77"/>
      <c r="O7" s="77"/>
      <c r="P7" s="77"/>
      <c r="Q7" s="77"/>
      <c r="R7" s="77"/>
    </row>
    <row r="8" spans="1:18" x14ac:dyDescent="0.25">
      <c r="A8" s="64" t="s">
        <v>106</v>
      </c>
      <c r="B8" s="136" t="s">
        <v>102</v>
      </c>
      <c r="C8" s="138"/>
      <c r="D8" s="136" t="s">
        <v>103</v>
      </c>
      <c r="E8" s="138"/>
      <c r="F8" s="136" t="s">
        <v>104</v>
      </c>
      <c r="G8" s="138"/>
      <c r="H8" s="136" t="s">
        <v>107</v>
      </c>
      <c r="I8" s="138"/>
      <c r="J8" s="61"/>
      <c r="K8" s="52"/>
      <c r="L8" s="59"/>
      <c r="M8" s="77"/>
      <c r="N8" s="77"/>
      <c r="O8" s="77"/>
      <c r="P8" s="77"/>
      <c r="Q8" s="77"/>
      <c r="R8" s="77"/>
    </row>
    <row r="9" spans="1:18" x14ac:dyDescent="0.25">
      <c r="A9" s="136" t="s">
        <v>108</v>
      </c>
      <c r="B9" s="137"/>
      <c r="C9" s="137"/>
      <c r="D9" s="137"/>
      <c r="E9" s="137"/>
      <c r="F9" s="137"/>
      <c r="G9" s="137"/>
      <c r="H9" s="150"/>
      <c r="I9" s="151"/>
      <c r="J9" s="61"/>
      <c r="K9" s="96"/>
      <c r="L9" s="95"/>
      <c r="M9" s="95"/>
      <c r="N9" s="77"/>
      <c r="O9" s="77"/>
      <c r="P9" s="77"/>
      <c r="Q9" s="77"/>
      <c r="R9" s="77"/>
    </row>
    <row r="10" spans="1:18" x14ac:dyDescent="0.25">
      <c r="A10" s="69">
        <v>1</v>
      </c>
      <c r="B10" s="154">
        <v>0</v>
      </c>
      <c r="C10" s="155"/>
      <c r="D10" s="154">
        <v>0</v>
      </c>
      <c r="E10" s="155"/>
      <c r="F10" s="154">
        <v>0</v>
      </c>
      <c r="G10" s="156"/>
      <c r="H10" s="152">
        <v>0</v>
      </c>
      <c r="I10" s="152"/>
      <c r="J10" s="61"/>
      <c r="K10" s="96"/>
      <c r="L10" s="95"/>
      <c r="M10" s="95"/>
      <c r="N10" s="77"/>
      <c r="O10" s="77"/>
      <c r="P10" s="77"/>
      <c r="Q10" s="77"/>
      <c r="R10" s="77"/>
    </row>
    <row r="11" spans="1:18" x14ac:dyDescent="0.25">
      <c r="A11" s="64">
        <v>5</v>
      </c>
      <c r="B11" s="145">
        <v>0</v>
      </c>
      <c r="C11" s="146"/>
      <c r="D11" s="145">
        <v>0</v>
      </c>
      <c r="E11" s="146"/>
      <c r="F11" s="145">
        <v>0</v>
      </c>
      <c r="G11" s="149"/>
      <c r="H11" s="145">
        <v>0</v>
      </c>
      <c r="I11" s="146"/>
      <c r="J11" s="61"/>
      <c r="K11" s="96"/>
      <c r="L11" s="95"/>
      <c r="M11" s="95"/>
      <c r="N11" s="77"/>
      <c r="O11" s="77"/>
      <c r="P11" s="77"/>
      <c r="Q11" s="77"/>
      <c r="R11" s="77"/>
    </row>
    <row r="12" spans="1:18" x14ac:dyDescent="0.25">
      <c r="A12" s="64">
        <v>30</v>
      </c>
      <c r="B12" s="145">
        <v>40.18205882862668</v>
      </c>
      <c r="C12" s="146"/>
      <c r="D12" s="145">
        <v>0</v>
      </c>
      <c r="E12" s="146"/>
      <c r="F12" s="145">
        <v>10.282058828626674</v>
      </c>
      <c r="G12" s="149"/>
      <c r="H12" s="145">
        <v>51.102058828626667</v>
      </c>
      <c r="I12" s="146"/>
      <c r="J12" s="61"/>
      <c r="K12" s="96"/>
      <c r="L12" s="95"/>
      <c r="M12" s="95"/>
      <c r="N12" s="77"/>
      <c r="O12" s="77"/>
      <c r="P12" s="77"/>
      <c r="Q12" s="77"/>
      <c r="R12" s="77"/>
    </row>
    <row r="13" spans="1:18" x14ac:dyDescent="0.25">
      <c r="A13" s="64" t="s">
        <v>41</v>
      </c>
      <c r="B13" s="145">
        <v>17.893113103747481</v>
      </c>
      <c r="C13" s="146"/>
      <c r="D13" s="145">
        <v>0</v>
      </c>
      <c r="E13" s="146"/>
      <c r="F13" s="145">
        <v>0</v>
      </c>
      <c r="G13" s="149"/>
      <c r="H13" s="145">
        <v>28.813113103747469</v>
      </c>
      <c r="I13" s="146"/>
      <c r="J13" s="61"/>
      <c r="K13" s="96"/>
      <c r="L13" s="95"/>
      <c r="M13" s="95"/>
      <c r="N13" s="77"/>
      <c r="O13" s="77"/>
      <c r="P13" s="77"/>
      <c r="Q13" s="77"/>
      <c r="R13" s="77"/>
    </row>
    <row r="14" spans="1:18" x14ac:dyDescent="0.25">
      <c r="A14" s="64">
        <v>35</v>
      </c>
      <c r="B14" s="145">
        <v>41.572850341573684</v>
      </c>
      <c r="C14" s="146"/>
      <c r="D14" s="145">
        <v>0</v>
      </c>
      <c r="E14" s="146"/>
      <c r="F14" s="145">
        <v>11.672850341573678</v>
      </c>
      <c r="G14" s="149"/>
      <c r="H14" s="145">
        <v>52.492850341573671</v>
      </c>
      <c r="I14" s="146"/>
      <c r="J14" s="61"/>
      <c r="K14" s="96"/>
      <c r="L14" s="95"/>
      <c r="M14" s="95"/>
      <c r="N14" s="77"/>
      <c r="O14" s="77"/>
      <c r="P14" s="77"/>
      <c r="Q14" s="77"/>
      <c r="R14" s="77"/>
    </row>
    <row r="15" spans="1:18" x14ac:dyDescent="0.25">
      <c r="A15" s="64">
        <v>40</v>
      </c>
      <c r="B15" s="145">
        <v>0</v>
      </c>
      <c r="C15" s="146"/>
      <c r="D15" s="145">
        <v>0</v>
      </c>
      <c r="E15" s="146"/>
      <c r="F15" s="145">
        <v>0</v>
      </c>
      <c r="G15" s="149"/>
      <c r="H15" s="145">
        <v>0</v>
      </c>
      <c r="I15" s="146"/>
      <c r="J15" s="61"/>
      <c r="K15" s="96"/>
      <c r="L15" s="95"/>
      <c r="M15" s="95"/>
      <c r="N15" s="77"/>
      <c r="O15" s="77"/>
      <c r="P15" s="77"/>
      <c r="Q15" s="77"/>
      <c r="R15" s="77"/>
    </row>
    <row r="16" spans="1:18" x14ac:dyDescent="0.25">
      <c r="A16" s="147" t="s">
        <v>112</v>
      </c>
      <c r="B16" s="148"/>
      <c r="C16" s="148"/>
      <c r="D16" s="148"/>
      <c r="E16" s="148"/>
      <c r="F16" s="148"/>
      <c r="G16" s="148"/>
      <c r="H16" s="148"/>
      <c r="I16" s="148"/>
      <c r="J16" s="61"/>
      <c r="K16" s="96"/>
      <c r="L16" s="95"/>
      <c r="M16" s="95"/>
      <c r="N16" s="77"/>
      <c r="O16" s="77"/>
      <c r="P16" s="77"/>
      <c r="Q16" s="77"/>
      <c r="R16" s="77"/>
    </row>
    <row r="17" spans="1:13" x14ac:dyDescent="0.25">
      <c r="A17" s="64"/>
      <c r="B17" s="64" t="s">
        <v>14</v>
      </c>
      <c r="C17" s="64" t="s">
        <v>113</v>
      </c>
      <c r="D17" s="64" t="s">
        <v>14</v>
      </c>
      <c r="E17" s="64" t="s">
        <v>113</v>
      </c>
      <c r="F17" s="64" t="s">
        <v>14</v>
      </c>
      <c r="G17" s="64" t="s">
        <v>113</v>
      </c>
      <c r="H17" s="104" t="s">
        <v>14</v>
      </c>
      <c r="I17" s="104" t="s">
        <v>113</v>
      </c>
      <c r="K17" s="96"/>
      <c r="L17" s="95"/>
      <c r="M17" s="95"/>
    </row>
    <row r="18" spans="1:13" x14ac:dyDescent="0.25">
      <c r="A18" s="63">
        <v>7</v>
      </c>
      <c r="B18" s="71">
        <v>0</v>
      </c>
      <c r="C18" s="71">
        <v>0</v>
      </c>
      <c r="D18" s="71">
        <v>0</v>
      </c>
      <c r="E18" s="71">
        <v>0</v>
      </c>
      <c r="F18" s="71">
        <v>0</v>
      </c>
      <c r="G18" s="111">
        <v>0</v>
      </c>
      <c r="H18" s="72">
        <v>0</v>
      </c>
      <c r="I18" s="72">
        <v>0</v>
      </c>
      <c r="K18" s="96"/>
      <c r="L18" s="95"/>
      <c r="M18" s="95"/>
    </row>
    <row r="19" spans="1:13" x14ac:dyDescent="0.25">
      <c r="A19" s="63">
        <v>27</v>
      </c>
      <c r="B19" s="71">
        <v>17.898274336780389</v>
      </c>
      <c r="C19" s="71">
        <v>27.233427027913905</v>
      </c>
      <c r="D19" s="71">
        <v>0</v>
      </c>
      <c r="E19" s="71">
        <v>0</v>
      </c>
      <c r="F19" s="71">
        <v>0</v>
      </c>
      <c r="G19" s="111">
        <v>0</v>
      </c>
      <c r="H19" s="72">
        <v>28.818274336780377</v>
      </c>
      <c r="I19" s="72">
        <v>38.153427027913892</v>
      </c>
      <c r="K19" s="96"/>
      <c r="L19" s="95"/>
      <c r="M19" s="95"/>
    </row>
    <row r="20" spans="1:13" x14ac:dyDescent="0.25">
      <c r="A20" s="63" t="s">
        <v>39</v>
      </c>
      <c r="B20" s="71">
        <v>0</v>
      </c>
      <c r="C20" s="71">
        <v>6.7832286215428326</v>
      </c>
      <c r="D20" s="71">
        <v>0</v>
      </c>
      <c r="E20" s="71">
        <v>0</v>
      </c>
      <c r="F20" s="71">
        <v>0</v>
      </c>
      <c r="G20" s="111">
        <v>0</v>
      </c>
      <c r="H20" s="72">
        <v>4.330026892689375</v>
      </c>
      <c r="I20" s="72">
        <v>17.70322862154282</v>
      </c>
      <c r="K20" s="96"/>
      <c r="L20" s="95"/>
      <c r="M20" s="95"/>
    </row>
    <row r="21" spans="1:13" x14ac:dyDescent="0.25">
      <c r="A21" s="64">
        <v>37</v>
      </c>
      <c r="B21" s="73">
        <v>20.788297743463119</v>
      </c>
      <c r="C21" s="73">
        <v>29.702505247768158</v>
      </c>
      <c r="D21" s="73">
        <v>0</v>
      </c>
      <c r="E21" s="71">
        <v>0</v>
      </c>
      <c r="F21" s="71">
        <v>0</v>
      </c>
      <c r="G21" s="111">
        <v>0</v>
      </c>
      <c r="H21" s="72">
        <v>31.708297743463106</v>
      </c>
      <c r="I21" s="72">
        <v>40.622505247768146</v>
      </c>
      <c r="K21" s="96"/>
      <c r="L21" s="95"/>
      <c r="M21" s="95"/>
    </row>
    <row r="22" spans="1:13" x14ac:dyDescent="0.25">
      <c r="A22" s="64">
        <v>41</v>
      </c>
      <c r="B22" s="71">
        <v>0</v>
      </c>
      <c r="C22" s="71">
        <v>0</v>
      </c>
      <c r="D22" s="71">
        <v>0</v>
      </c>
      <c r="E22" s="74">
        <v>0</v>
      </c>
      <c r="F22" s="71">
        <v>0</v>
      </c>
      <c r="G22" s="111">
        <v>0</v>
      </c>
      <c r="H22" s="72">
        <v>0</v>
      </c>
      <c r="I22" s="72">
        <v>0</v>
      </c>
      <c r="K22" s="96"/>
      <c r="L22" s="95"/>
      <c r="M22" s="95"/>
    </row>
    <row r="23" spans="1:13" x14ac:dyDescent="0.25">
      <c r="A23" s="69">
        <v>55</v>
      </c>
      <c r="B23" s="75">
        <v>39.478446881070823</v>
      </c>
      <c r="C23" s="75">
        <v>45.176330682422844</v>
      </c>
      <c r="D23" s="75">
        <v>0</v>
      </c>
      <c r="E23" s="71">
        <v>2.2463306824228368</v>
      </c>
      <c r="F23" s="71">
        <v>9.5784468810708177</v>
      </c>
      <c r="G23" s="111">
        <v>15.276330682422838</v>
      </c>
      <c r="H23" s="72">
        <v>50.398446881070811</v>
      </c>
      <c r="I23" s="72">
        <v>56.096330682422831</v>
      </c>
      <c r="K23" s="96"/>
      <c r="L23" s="95"/>
      <c r="M23" s="95"/>
    </row>
    <row r="24" spans="1:13" x14ac:dyDescent="0.25">
      <c r="A24" s="64">
        <v>56</v>
      </c>
      <c r="B24" s="71">
        <v>39.040738256316786</v>
      </c>
      <c r="C24" s="71">
        <v>44.838186937188084</v>
      </c>
      <c r="D24" s="71">
        <v>0</v>
      </c>
      <c r="E24" s="71">
        <v>1.9081869371880771</v>
      </c>
      <c r="F24" s="71">
        <v>9.1407382563167801</v>
      </c>
      <c r="G24" s="111">
        <v>14.938186937188078</v>
      </c>
      <c r="H24" s="72">
        <v>49.960738256316773</v>
      </c>
      <c r="I24" s="72">
        <v>55.758186937188071</v>
      </c>
    </row>
    <row r="25" spans="1:13" x14ac:dyDescent="0.25">
      <c r="A25" s="117">
        <v>57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  <c r="G25" s="72">
        <v>0</v>
      </c>
      <c r="H25" s="72">
        <v>0</v>
      </c>
      <c r="I25" s="72">
        <v>0</v>
      </c>
    </row>
    <row r="26" spans="1:13" x14ac:dyDescent="0.25">
      <c r="A26" s="63">
        <v>58</v>
      </c>
      <c r="B26" s="71">
        <v>0</v>
      </c>
      <c r="C26" s="71">
        <v>0</v>
      </c>
      <c r="D26" s="71">
        <v>0</v>
      </c>
      <c r="E26" s="71">
        <v>0</v>
      </c>
      <c r="F26" s="71">
        <v>0</v>
      </c>
      <c r="G26" s="111">
        <v>0</v>
      </c>
      <c r="H26" s="72">
        <v>0</v>
      </c>
      <c r="I26" s="72">
        <v>0</v>
      </c>
    </row>
    <row r="27" spans="1:13" x14ac:dyDescent="0.25">
      <c r="A27" s="68"/>
    </row>
    <row r="28" spans="1:13" x14ac:dyDescent="0.25">
      <c r="A28" s="143" t="s">
        <v>127</v>
      </c>
      <c r="B28" s="143"/>
      <c r="C28" s="143"/>
      <c r="D28" s="143"/>
      <c r="E28" s="143"/>
      <c r="F28" s="143"/>
      <c r="G28" s="143"/>
    </row>
    <row r="29" spans="1:13" x14ac:dyDescent="0.25">
      <c r="A29" s="79" t="s">
        <v>106</v>
      </c>
      <c r="B29" s="136" t="s">
        <v>102</v>
      </c>
      <c r="C29" s="138"/>
      <c r="D29" s="136" t="s">
        <v>103</v>
      </c>
      <c r="E29" s="138"/>
      <c r="F29" s="136" t="s">
        <v>104</v>
      </c>
      <c r="G29" s="138"/>
      <c r="I29" s="105"/>
      <c r="J29" s="106"/>
      <c r="K29" s="106"/>
      <c r="L29" s="106"/>
      <c r="M29" s="106"/>
    </row>
    <row r="30" spans="1:13" x14ac:dyDescent="0.25">
      <c r="A30" s="143" t="s">
        <v>108</v>
      </c>
      <c r="B30" s="143"/>
      <c r="C30" s="143"/>
      <c r="D30" s="143"/>
      <c r="E30" s="143"/>
      <c r="F30" s="143"/>
      <c r="G30" s="143"/>
      <c r="I30" s="99"/>
      <c r="J30" s="98"/>
      <c r="K30" s="107"/>
      <c r="L30" s="107"/>
      <c r="M30" s="107"/>
    </row>
    <row r="31" spans="1:13" x14ac:dyDescent="0.25">
      <c r="A31" s="79">
        <v>1</v>
      </c>
      <c r="B31" s="145">
        <v>0</v>
      </c>
      <c r="C31" s="146"/>
      <c r="D31" s="145">
        <v>0</v>
      </c>
      <c r="E31" s="146"/>
      <c r="F31" s="145">
        <v>0</v>
      </c>
      <c r="G31" s="146"/>
      <c r="I31" s="99"/>
      <c r="J31" s="98"/>
      <c r="K31" s="108"/>
      <c r="L31" s="109"/>
      <c r="M31" s="109"/>
    </row>
    <row r="32" spans="1:13" x14ac:dyDescent="0.25">
      <c r="A32" s="79">
        <v>5</v>
      </c>
      <c r="B32" s="145">
        <v>12.584900640454066</v>
      </c>
      <c r="C32" s="146"/>
      <c r="D32" s="145">
        <v>0</v>
      </c>
      <c r="E32" s="146"/>
      <c r="F32" s="145">
        <v>0</v>
      </c>
      <c r="G32" s="146"/>
      <c r="I32" s="99"/>
      <c r="J32" s="98"/>
      <c r="K32" s="108"/>
      <c r="L32" s="109"/>
      <c r="M32" s="109"/>
    </row>
    <row r="33" spans="1:13" x14ac:dyDescent="0.25">
      <c r="A33" s="79">
        <v>30</v>
      </c>
      <c r="B33" s="145">
        <v>121.13920168576956</v>
      </c>
      <c r="C33" s="146"/>
      <c r="D33" s="145">
        <v>59.810630257198113</v>
      </c>
      <c r="E33" s="146"/>
      <c r="F33" s="145">
        <v>78.424915971483841</v>
      </c>
      <c r="G33" s="146"/>
      <c r="I33" s="99"/>
      <c r="J33" s="98"/>
      <c r="K33" s="108"/>
      <c r="L33" s="109"/>
      <c r="M33" s="109"/>
    </row>
    <row r="34" spans="1:13" x14ac:dyDescent="0.25">
      <c r="A34" s="79" t="s">
        <v>41</v>
      </c>
      <c r="B34" s="145">
        <v>98.850255960890365</v>
      </c>
      <c r="C34" s="146"/>
      <c r="D34" s="145">
        <v>37.521684532318915</v>
      </c>
      <c r="E34" s="146"/>
      <c r="F34" s="145">
        <v>56.135970246604643</v>
      </c>
      <c r="G34" s="146"/>
      <c r="I34" s="99"/>
      <c r="J34" s="98"/>
      <c r="K34" s="108"/>
      <c r="L34" s="109"/>
      <c r="M34" s="109"/>
    </row>
    <row r="35" spans="1:13" x14ac:dyDescent="0.25">
      <c r="A35" s="79">
        <v>35</v>
      </c>
      <c r="B35" s="145">
        <v>122.52999319871657</v>
      </c>
      <c r="C35" s="146"/>
      <c r="D35" s="145">
        <v>61.201421770145117</v>
      </c>
      <c r="E35" s="146"/>
      <c r="F35" s="145">
        <v>79.815707484430845</v>
      </c>
      <c r="G35" s="146"/>
      <c r="I35" s="106"/>
      <c r="J35" s="106"/>
      <c r="K35" s="108"/>
      <c r="L35" s="109"/>
      <c r="M35" s="109"/>
    </row>
    <row r="36" spans="1:13" x14ac:dyDescent="0.25">
      <c r="A36" s="79">
        <v>40</v>
      </c>
      <c r="B36" s="145">
        <v>21.727843108174454</v>
      </c>
      <c r="C36" s="146"/>
      <c r="D36" s="145">
        <v>0</v>
      </c>
      <c r="E36" s="146"/>
      <c r="F36" s="145">
        <v>0</v>
      </c>
      <c r="G36" s="146"/>
      <c r="I36" s="106"/>
      <c r="J36" s="106"/>
      <c r="K36" s="108"/>
      <c r="L36" s="109"/>
      <c r="M36" s="109"/>
    </row>
    <row r="37" spans="1:13" x14ac:dyDescent="0.25">
      <c r="A37" s="153" t="s">
        <v>112</v>
      </c>
      <c r="B37" s="153"/>
      <c r="C37" s="153"/>
      <c r="D37" s="153"/>
      <c r="E37" s="153"/>
      <c r="F37" s="153"/>
      <c r="G37" s="153"/>
      <c r="I37" s="106"/>
      <c r="J37" s="106"/>
      <c r="K37" s="108"/>
      <c r="L37" s="109"/>
      <c r="M37" s="109"/>
    </row>
    <row r="38" spans="1:13" x14ac:dyDescent="0.25">
      <c r="A38" s="79"/>
      <c r="B38" s="79" t="s">
        <v>14</v>
      </c>
      <c r="C38" s="79" t="s">
        <v>113</v>
      </c>
      <c r="D38" s="79" t="s">
        <v>14</v>
      </c>
      <c r="E38" s="79" t="s">
        <v>113</v>
      </c>
      <c r="F38" s="79" t="s">
        <v>14</v>
      </c>
      <c r="G38" s="79" t="s">
        <v>113</v>
      </c>
      <c r="I38" s="106"/>
      <c r="J38" s="106"/>
      <c r="K38" s="108"/>
      <c r="L38" s="109"/>
      <c r="M38" s="109"/>
    </row>
    <row r="39" spans="1:13" x14ac:dyDescent="0.25">
      <c r="A39" s="80">
        <v>7</v>
      </c>
      <c r="B39" s="71">
        <v>0</v>
      </c>
      <c r="C39" s="71" t="s">
        <v>26</v>
      </c>
      <c r="D39" s="71">
        <v>0</v>
      </c>
      <c r="E39" s="71" t="s">
        <v>26</v>
      </c>
      <c r="F39" s="71">
        <v>0</v>
      </c>
      <c r="G39" s="71" t="s">
        <v>26</v>
      </c>
      <c r="I39" s="106"/>
      <c r="J39" s="106"/>
      <c r="K39" s="108"/>
      <c r="L39" s="109"/>
      <c r="M39" s="109"/>
    </row>
    <row r="40" spans="1:13" x14ac:dyDescent="0.25">
      <c r="A40" s="80">
        <v>27</v>
      </c>
      <c r="B40" s="71">
        <v>98.855417193923273</v>
      </c>
      <c r="C40" s="71" t="s">
        <v>26</v>
      </c>
      <c r="D40" s="71">
        <v>37.526845765351823</v>
      </c>
      <c r="E40" s="71" t="s">
        <v>26</v>
      </c>
      <c r="F40" s="71">
        <v>56.141131479637551</v>
      </c>
      <c r="G40" s="71" t="s">
        <v>26</v>
      </c>
      <c r="I40" s="106"/>
      <c r="J40" s="106"/>
      <c r="K40" s="108"/>
      <c r="L40" s="109"/>
      <c r="M40" s="109"/>
    </row>
    <row r="41" spans="1:13" x14ac:dyDescent="0.25">
      <c r="A41" s="80" t="s">
        <v>39</v>
      </c>
      <c r="B41" s="71">
        <v>74.367169749832271</v>
      </c>
      <c r="C41" s="71" t="s">
        <v>26</v>
      </c>
      <c r="D41" s="71">
        <v>13.038598321260821</v>
      </c>
      <c r="E41" s="71" t="s">
        <v>26</v>
      </c>
      <c r="F41" s="71">
        <v>31.652884035546549</v>
      </c>
      <c r="G41" s="71" t="s">
        <v>26</v>
      </c>
      <c r="I41" s="106"/>
      <c r="J41" s="106"/>
      <c r="K41" s="108"/>
      <c r="L41" s="109"/>
      <c r="M41" s="109"/>
    </row>
    <row r="42" spans="1:13" x14ac:dyDescent="0.25">
      <c r="A42" s="79">
        <v>37</v>
      </c>
      <c r="B42" s="73">
        <v>101.745440600606</v>
      </c>
      <c r="C42" s="71" t="s">
        <v>26</v>
      </c>
      <c r="D42" s="73">
        <v>40.416869172034552</v>
      </c>
      <c r="E42" s="71" t="s">
        <v>26</v>
      </c>
      <c r="F42" s="71">
        <v>59.03115488632028</v>
      </c>
      <c r="G42" s="71" t="s">
        <v>26</v>
      </c>
      <c r="I42" s="109"/>
      <c r="J42" s="106"/>
      <c r="K42" s="108"/>
      <c r="L42" s="109"/>
      <c r="M42" s="109"/>
    </row>
    <row r="43" spans="1:13" x14ac:dyDescent="0.25">
      <c r="A43" s="79">
        <v>41</v>
      </c>
      <c r="B43" s="71">
        <v>32.576169757790467</v>
      </c>
      <c r="C43" s="71" t="s">
        <v>26</v>
      </c>
      <c r="D43" s="71">
        <v>0</v>
      </c>
      <c r="E43" s="71" t="s">
        <v>26</v>
      </c>
      <c r="F43" s="71">
        <v>0</v>
      </c>
      <c r="G43" s="71" t="s">
        <v>26</v>
      </c>
      <c r="I43" s="109"/>
      <c r="J43" s="106"/>
      <c r="K43" s="108"/>
      <c r="L43" s="109"/>
      <c r="M43" s="109"/>
    </row>
    <row r="44" spans="1:13" x14ac:dyDescent="0.25">
      <c r="A44" s="69">
        <v>55</v>
      </c>
      <c r="B44" s="75">
        <v>120.43558973821371</v>
      </c>
      <c r="C44" s="71" t="s">
        <v>26</v>
      </c>
      <c r="D44" s="75">
        <v>59.107018309642257</v>
      </c>
      <c r="E44" s="71" t="s">
        <v>26</v>
      </c>
      <c r="F44" s="71">
        <v>77.721304023927985</v>
      </c>
      <c r="G44" s="71" t="s">
        <v>26</v>
      </c>
      <c r="I44" s="109"/>
      <c r="J44" s="106"/>
      <c r="K44" s="108"/>
      <c r="L44" s="109"/>
      <c r="M44" s="109"/>
    </row>
    <row r="45" spans="1:13" x14ac:dyDescent="0.25">
      <c r="A45" s="79">
        <v>56</v>
      </c>
      <c r="B45" s="71">
        <v>119.99788111345967</v>
      </c>
      <c r="C45" s="71" t="s">
        <v>26</v>
      </c>
      <c r="D45" s="71">
        <v>58.669309684888219</v>
      </c>
      <c r="E45" s="71" t="s">
        <v>26</v>
      </c>
      <c r="F45" s="71">
        <v>77.283595399173947</v>
      </c>
      <c r="G45" s="71" t="s">
        <v>26</v>
      </c>
      <c r="I45" s="106"/>
      <c r="J45" s="106"/>
      <c r="K45" s="108"/>
      <c r="L45" s="109"/>
      <c r="M45" s="109"/>
    </row>
    <row r="46" spans="1:13" x14ac:dyDescent="0.25">
      <c r="A46" s="70">
        <v>57</v>
      </c>
      <c r="B46" s="73">
        <v>65.106472334535368</v>
      </c>
      <c r="C46" s="71" t="s">
        <v>26</v>
      </c>
      <c r="D46" s="73">
        <v>3.7779009059639179</v>
      </c>
      <c r="E46" s="71" t="s">
        <v>26</v>
      </c>
      <c r="F46" s="73">
        <v>22.392186620249646</v>
      </c>
      <c r="G46" s="71" t="s">
        <v>26</v>
      </c>
    </row>
    <row r="47" spans="1:13" x14ac:dyDescent="0.25">
      <c r="A47" s="80">
        <v>58</v>
      </c>
      <c r="B47" s="71">
        <v>64.859464842225208</v>
      </c>
      <c r="C47" s="71" t="s">
        <v>26</v>
      </c>
      <c r="D47" s="71">
        <v>3.5308934136537573</v>
      </c>
      <c r="E47" s="71" t="s">
        <v>26</v>
      </c>
      <c r="F47" s="71">
        <v>22.145179127939485</v>
      </c>
      <c r="G47" s="71" t="s">
        <v>26</v>
      </c>
    </row>
  </sheetData>
  <sheetProtection algorithmName="SHA-512" hashValue="j75Rre2GRcBXG+WvITtRnK20AhHmhEOaDaYUuvPKxOLK9OUEAevE2rO/rmBTHa3UJfW9G6XeuMVMh6GAHls37g==" saltValue="GWlVNYEoLERVSg3z93bQpQ==" spinCount="100000" sheet="1" objects="1" scenarios="1"/>
  <sortState xmlns:xlrd2="http://schemas.microsoft.com/office/spreadsheetml/2017/richdata2" ref="G9:G26">
    <sortCondition ref="G9:G26"/>
  </sortState>
  <mergeCells count="57">
    <mergeCell ref="A1:B1"/>
    <mergeCell ref="A7:G7"/>
    <mergeCell ref="B8:C8"/>
    <mergeCell ref="D8:E8"/>
    <mergeCell ref="F8:G8"/>
    <mergeCell ref="F15:G15"/>
    <mergeCell ref="B10:C10"/>
    <mergeCell ref="D10:E10"/>
    <mergeCell ref="F10:G10"/>
    <mergeCell ref="B11:C11"/>
    <mergeCell ref="D11:E11"/>
    <mergeCell ref="F11:G11"/>
    <mergeCell ref="A28:G28"/>
    <mergeCell ref="B29:C29"/>
    <mergeCell ref="D29:E29"/>
    <mergeCell ref="F29:G29"/>
    <mergeCell ref="A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A37:G37"/>
    <mergeCell ref="B35:C35"/>
    <mergeCell ref="D35:E35"/>
    <mergeCell ref="F35:G35"/>
    <mergeCell ref="B36:C36"/>
    <mergeCell ref="D36:E36"/>
    <mergeCell ref="F36:G36"/>
    <mergeCell ref="H7:I7"/>
    <mergeCell ref="H8:I8"/>
    <mergeCell ref="A9:I9"/>
    <mergeCell ref="H10:I10"/>
    <mergeCell ref="H11:I11"/>
    <mergeCell ref="H12:I12"/>
    <mergeCell ref="H13:I13"/>
    <mergeCell ref="H14:I14"/>
    <mergeCell ref="H15:I15"/>
    <mergeCell ref="A16:I16"/>
    <mergeCell ref="B12:C12"/>
    <mergeCell ref="D12:E12"/>
    <mergeCell ref="F12:G12"/>
    <mergeCell ref="B14:C14"/>
    <mergeCell ref="B15:C15"/>
    <mergeCell ref="B13:C13"/>
    <mergeCell ref="D13:E13"/>
    <mergeCell ref="D14:E14"/>
    <mergeCell ref="D15:E15"/>
    <mergeCell ref="F13:G13"/>
    <mergeCell ref="F14:G14"/>
  </mergeCells>
  <pageMargins left="0.7" right="0.7" top="1.3645833333333333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98F18E2809044B8EE1D4947487EC0F" ma:contentTypeVersion="7" ma:contentTypeDescription="Create a new document." ma:contentTypeScope="" ma:versionID="901df01e2aaa37d52cb17c4c5939283d">
  <xsd:schema xmlns:xsd="http://www.w3.org/2001/XMLSchema" xmlns:xs="http://www.w3.org/2001/XMLSchema" xmlns:p="http://schemas.microsoft.com/office/2006/metadata/properties" xmlns:ns2="aa39e23d-ef7f-4768-a23f-00767fa26ef7" xmlns:ns3="f2e07454-a84d-4ec6-a278-6618a2e26fea" targetNamespace="http://schemas.microsoft.com/office/2006/metadata/properties" ma:root="true" ma:fieldsID="9ce32669a1014293bd1dd315e0be580b" ns2:_="" ns3:_="">
    <xsd:import namespace="aa39e23d-ef7f-4768-a23f-00767fa26ef7"/>
    <xsd:import namespace="f2e07454-a84d-4ec6-a278-6618a2e26f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39e23d-ef7f-4768-a23f-00767fa26e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07454-a84d-4ec6-a278-6618a2e26fe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4006D6-9426-4FFC-93F5-58D79BB4B9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3E87C4-C861-4C40-A072-9C7AF7BD5C7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aa39e23d-ef7f-4768-a23f-00767fa26ef7"/>
    <ds:schemaRef ds:uri="http://purl.org/dc/elements/1.1/"/>
    <ds:schemaRef ds:uri="http://schemas.microsoft.com/office/2006/metadata/properties"/>
    <ds:schemaRef ds:uri="f2e07454-a84d-4ec6-a278-6618a2e26fe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2FAF063-D364-49C9-B9EC-A72BFC5F84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39e23d-ef7f-4768-a23f-00767fa26ef7"/>
    <ds:schemaRef ds:uri="f2e07454-a84d-4ec6-a278-6618a2e26f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Calculator</vt:lpstr>
      <vt:lpstr>Calculation Sheet</vt:lpstr>
      <vt:lpstr>CL&amp;P Avoided Pricing</vt:lpstr>
      <vt:lpstr>UI Avoided Pricing</vt:lpstr>
      <vt:lpstr>UI Price Caps</vt:lpstr>
      <vt:lpstr>ES Price Caps</vt:lpstr>
      <vt:lpstr>Discount_Rate</vt:lpstr>
      <vt:lpstr>ESRATES</vt:lpstr>
      <vt:lpstr>Retail_Rate_Escalation</vt:lpstr>
      <vt:lpstr>UIRates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JENNIFER PAPKE</cp:lastModifiedBy>
  <cp:revision/>
  <dcterms:created xsi:type="dcterms:W3CDTF">2021-08-16T16:47:41Z</dcterms:created>
  <dcterms:modified xsi:type="dcterms:W3CDTF">2024-01-24T16:10:00Z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0x010100F898F18E2809044B8EE1D4947487EC0F</vt:lpwstr>
  </property>
  <property fmtid="{D5CDD505-2E9C-101B-9397-08002B2CF9AE}" pid="3" name="MSIP_Label_624b1752-a977-4927-b9e6-e48a43684aee_Enabled">
    <vt:lpwstr>true</vt:lpwstr>
  </property>
  <property fmtid="{D5CDD505-2E9C-101B-9397-08002B2CF9AE}" pid="4" name="MSIP_Label_624b1752-a977-4927-b9e6-e48a43684aee_SetDate">
    <vt:lpwstr>2021-12-07T14:35:38Z</vt:lpwstr>
  </property>
  <property fmtid="{D5CDD505-2E9C-101B-9397-08002B2CF9AE}" pid="5" name="MSIP_Label_624b1752-a977-4927-b9e6-e48a43684aee_Method">
    <vt:lpwstr>Privileged</vt:lpwstr>
  </property>
  <property fmtid="{D5CDD505-2E9C-101B-9397-08002B2CF9AE}" pid="6" name="MSIP_Label_624b1752-a977-4927-b9e6-e48a43684aee_Name">
    <vt:lpwstr>Public</vt:lpwstr>
  </property>
  <property fmtid="{D5CDD505-2E9C-101B-9397-08002B2CF9AE}" pid="7" name="MSIP_Label_624b1752-a977-4927-b9e6-e48a43684aee_SiteId">
    <vt:lpwstr>031a09bc-a2bf-44df-888e-4e09355b7a24</vt:lpwstr>
  </property>
  <property fmtid="{D5CDD505-2E9C-101B-9397-08002B2CF9AE}" pid="8" name="MSIP_Label_624b1752-a977-4927-b9e6-e48a43684aee_ActionId">
    <vt:lpwstr>ed3283e2-1b22-49fa-9bee-e1f661933212</vt:lpwstr>
  </property>
  <property fmtid="{D5CDD505-2E9C-101B-9397-08002B2CF9AE}" pid="9" name="MSIP_Label_624b1752-a977-4927-b9e6-e48a43684aee_ContentBits">
    <vt:lpwstr>0</vt:lpwstr>
  </property>
  <property fmtid="{D5CDD505-2E9C-101B-9397-08002B2CF9AE}" pid="10" name="_NewReviewCycle">
    <vt:lpwstr/>
  </property>
</Properties>
</file>