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6/2026-01/"/>
    </mc:Choice>
  </mc:AlternateContent>
  <xr:revisionPtr revIDLastSave="0" documentId="8_{C19D7515-21B7-4D97-81CC-5D8BE52AF1D4}" xr6:coauthVersionLast="47" xr6:coauthVersionMax="47" xr10:uidLastSave="{00000000-0000-0000-0000-000000000000}"/>
  <bookViews>
    <workbookView minimized="1" xWindow="5565" yWindow="1710" windowWidth="19200" windowHeight="1008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6" l="1"/>
  <c r="F7" i="6" l="1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6" i="6"/>
  <c r="F29" i="6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<sst xmlns="http://schemas.openxmlformats.org/spreadsheetml/2006/main" count="148" uniqueCount="80">
  <si>
    <t>Electric Supplier MWh Load and Customer Count</t>
  </si>
  <si>
    <t>Data as of January 31, 2026</t>
  </si>
  <si>
    <t>Customer Load - Suppliers and UI (MWh) 1</t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</si>
  <si>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</si>
  <si>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</si>
  <si>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</si>
  <si>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</si>
  <si>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</si>
  <si>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</si>
  <si>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</si>
  <si>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</si>
  <si>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</si>
  <si>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</si>
  <si>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223,179 MWh, or 49.0% of UI's total load is served by electric suppliers</t>
  </si>
  <si>
    <t>while 232,434 MHh, or 51.0% of the load is provided under Standard Service or Last Resort service through UI.</t>
  </si>
  <si>
    <t>Customer Count - Suppliers and UI 2</t>
  </si>
  <si>
    <t>Customers</t>
  </si>
  <si>
    <t>As the above table shows, 66,017 of UI's total customers, or 18.7% are served by electric suppliers</t>
  </si>
  <si>
    <t>while 286,228 or 81.3% of the customers continue to receive Standard Service or Last Resort service through UI.</t>
  </si>
  <si>
    <t>1 Load is cumulative for the calendar month (1 MWh = 1,000 kWh)</t>
  </si>
  <si>
    <t>2 Customer counts are as of the date shown and do not reflect pending enrollments.</t>
  </si>
  <si>
    <t>3 The CTCleanOptions Program is not an electric supply option.  Instead, participating customers support clean energy through a surcharge on their bill.</t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</si>
  <si>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</si>
  <si>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</si>
  <si>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</si>
  <si>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</si>
  <si>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</si>
  <si>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</si>
  <si>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</si>
  <si>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</si>
  <si>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</si>
  <si>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</si>
  <si>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</si>
  <si>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</si>
  <si>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</si>
  <si>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</si>
  <si>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</si>
  <si>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</si>
  <si>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</si>
  <si>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</si>
  <si>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</si>
  <si>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</si>
  <si>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</si>
  <si>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</si>
  <si>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</si>
  <si>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</si>
  <si>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</si>
  <si>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</si>
  <si>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</si>
  <si>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</si>
  <si>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</si>
  <si>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</si>
  <si>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</si>
  <si>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</si>
  <si>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 xml:space="preserve"> 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</si>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</sst>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-409]mmmm\ d\,\ yyyy;@"/>
  </numFmts>
  <fonts count="17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5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5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5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5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1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8" fillId="2" borderId="0" xfId="0" applyFont="1" applyFill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6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5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5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0" fontId="8" fillId="2" borderId="2" xfId="0" applyFont="1" applyFill="1" applyBorder="1" applyAlignment="1">
      <alignment horizontal="left"/>
    </xf>
    <xf numFmtId="3" fontId="8" fillId="0" borderId="2" xfId="0" applyNumberFormat="1" applyFont="1" applyBorder="1"/>
    <xf numFmtId="165" fontId="8" fillId="0" borderId="2" xfId="2" applyNumberFormat="1" applyFont="1" applyFill="1" applyBorder="1" applyAlignment="1" applyProtection="1">
      <alignment horizontal="center"/>
    </xf>
    <xf numFmtId="3" fontId="0" fillId="2" borderId="0" xfId="0" applyNumberForma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showGridLines="0" showZeros="0" tabSelected="1" view="pageLayout" zoomScale="106" zoomScaleNormal="100" zoomScalePageLayoutView="106" workbookViewId="0">
      <selection activeCell="B8" activeCellId="1" sqref="D8 B8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3" t="s">
        <v>1</v>
      </c>
      <c r="B2" s="63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6.2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37277.436000000002</v>
      </c>
      <c r="C7" s="65">
        <v>0.18913855875465532</v>
      </c>
      <c r="D7" s="44">
        <v>84011.33</v>
      </c>
      <c r="E7" s="65">
        <v>0.54682748195424646</v>
      </c>
      <c r="F7" s="44">
        <v>101890.02</v>
      </c>
      <c r="G7" s="65">
        <v>0.97141732133323166</v>
      </c>
      <c r="H7" s="66">
        <v>223178.78600000002</v>
      </c>
      <c r="I7" s="25">
        <v>0.48984321964273314</v>
      </c>
    </row>
    <row r="8" spans="1:9" ht="18" customHeight="1">
      <c r="A8" s="24" t="s">
        <v>11</v>
      </c>
      <c r="B8" s="67">
        <v>159813.18499999997</v>
      </c>
      <c r="C8" s="65">
        <v>0.81086144124534465</v>
      </c>
      <c r="D8" s="67">
        <v>69622.737000000008</v>
      </c>
      <c r="E8" s="65">
        <v>0.45317251804575354</v>
      </c>
      <c r="F8" s="67">
        <v>2997.9800000000009</v>
      </c>
      <c r="G8" s="65">
        <v>2.858267866676837E-2</v>
      </c>
      <c r="H8" s="67">
        <v>232433.90199999997</v>
      </c>
      <c r="I8" s="25">
        <v>0.51015678035726697</v>
      </c>
    </row>
    <row r="9" spans="1:9" ht="18" customHeight="1">
      <c r="A9" s="24" t="s">
        <v>12</v>
      </c>
      <c r="B9" s="26">
        <v>197090.62099999998</v>
      </c>
      <c r="C9" s="27"/>
      <c r="D9" s="26">
        <v>153634.06700000001</v>
      </c>
      <c r="E9" s="27"/>
      <c r="F9" s="26">
        <v>104888</v>
      </c>
      <c r="G9" s="27"/>
      <c r="H9" s="26">
        <v>455612.68799999997</v>
      </c>
      <c r="I9" s="28"/>
    </row>
    <row r="10" spans="1:9" ht="18" customHeight="1">
      <c r="A10" s="43" t="s">
        <v>13</v>
      </c>
      <c r="H10" s="97"/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6.2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48087</v>
      </c>
      <c r="C16" s="65">
        <v>0.153231639894334</v>
      </c>
      <c r="D16" s="44">
        <v>17746</v>
      </c>
      <c r="E16" s="65">
        <v>0.4643604772870002</v>
      </c>
      <c r="F16" s="44">
        <v>184</v>
      </c>
      <c r="G16" s="65">
        <v>0.87619047619047619</v>
      </c>
      <c r="H16" s="66">
        <v>66017</v>
      </c>
      <c r="I16" s="25">
        <v>0.18741784837258157</v>
      </c>
    </row>
    <row r="17" spans="1:9" ht="18" customHeight="1">
      <c r="A17" s="24" t="s">
        <v>11</v>
      </c>
      <c r="B17" s="45">
        <v>265732</v>
      </c>
      <c r="C17" s="65">
        <v>0.84676836010566603</v>
      </c>
      <c r="D17" s="45">
        <v>20470</v>
      </c>
      <c r="E17" s="65">
        <v>0.53563952271299975</v>
      </c>
      <c r="F17" s="45">
        <v>26</v>
      </c>
      <c r="G17" s="65">
        <v>0.12380952380952381</v>
      </c>
      <c r="H17" s="45">
        <v>286228</v>
      </c>
      <c r="I17" s="25">
        <v>0.81258215162741843</v>
      </c>
    </row>
    <row r="18" spans="1:9" ht="18" customHeight="1">
      <c r="A18" s="24" t="s">
        <v>12</v>
      </c>
      <c r="B18" s="26">
        <v>313819</v>
      </c>
      <c r="C18" s="36"/>
      <c r="D18" s="26">
        <v>38216</v>
      </c>
      <c r="E18" s="27"/>
      <c r="F18" s="26">
        <v>210</v>
      </c>
      <c r="G18" s="27"/>
      <c r="H18" s="26">
        <v>352245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"/>
  <sheetViews>
    <sheetView showGridLines="0" showZeros="0" showWhiteSpace="0" view="pageLayout" zoomScaleNormal="100" workbookViewId="0">
      <selection activeCell="B5" sqref="B5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January 31, 2026</v>
      </c>
      <c r="B2" s="6"/>
      <c r="C2" s="6"/>
      <c r="D2" s="6"/>
      <c r="E2" s="6"/>
      <c r="F2" s="75"/>
    </row>
    <row r="3" spans="1:6" s="5" customFormat="1" ht="18" customHeight="1">
      <c r="A3" s="76"/>
      <c r="B3" s="77"/>
      <c r="C3" s="77"/>
      <c r="D3" s="77"/>
      <c r="E3" s="7"/>
      <c r="F3" s="7"/>
    </row>
    <row r="4" spans="1:6">
      <c r="A4" s="78"/>
      <c r="B4" s="79"/>
      <c r="C4" s="2" t="s">
        <v>25</v>
      </c>
      <c r="D4" s="8"/>
      <c r="E4" s="8"/>
      <c r="F4" s="10"/>
    </row>
    <row r="5" spans="1:6" s="5" customFormat="1" ht="25.5">
      <c r="A5" s="80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1">
        <v>1</v>
      </c>
      <c r="B6" s="74" t="s">
        <v>30</v>
      </c>
      <c r="C6" s="93">
        <v>1021</v>
      </c>
      <c r="D6" s="93">
        <v>4561</v>
      </c>
      <c r="E6" s="93">
        <v>5582</v>
      </c>
      <c r="F6" s="81">
        <f>IF(E6=0,"",E6/$E$29)</f>
        <v>8.4555259331071261E-2</v>
      </c>
    </row>
    <row r="7" spans="1:6" ht="14.25" customHeight="1">
      <c r="A7" s="61">
        <v>2</v>
      </c>
      <c r="B7" s="74" t="s">
        <v>31</v>
      </c>
      <c r="C7" s="93">
        <v>4</v>
      </c>
      <c r="D7" s="93">
        <v>150</v>
      </c>
      <c r="E7" s="93">
        <v>154</v>
      </c>
      <c r="F7" s="81">
        <f t="shared" ref="F7:F28" si="0">IF(E7=0,"",E7/$E$29)</f>
        <v>2.3327678138633057E-3</v>
      </c>
    </row>
    <row r="8" spans="1:6" ht="14.25" customHeight="1">
      <c r="A8" s="61">
        <v>3</v>
      </c>
      <c r="B8" s="74" t="s">
        <v>32</v>
      </c>
      <c r="C8" s="93">
        <v>15359</v>
      </c>
      <c r="D8" s="93">
        <v>1575</v>
      </c>
      <c r="E8" s="93">
        <v>16934</v>
      </c>
      <c r="F8" s="81">
        <f>IF(E8=0,"",E8/$E$29)</f>
        <v>0.25651357246728068</v>
      </c>
    </row>
    <row r="9" spans="1:6" ht="14.25" customHeight="1">
      <c r="A9" s="61">
        <v>4</v>
      </c>
      <c r="B9" s="74" t="s">
        <v>33</v>
      </c>
      <c r="C9" s="93">
        <v>52</v>
      </c>
      <c r="D9" s="93">
        <v>506</v>
      </c>
      <c r="E9" s="93">
        <v>558</v>
      </c>
      <c r="F9" s="81">
        <f t="shared" si="0"/>
        <v>8.4524963645176924E-3</v>
      </c>
    </row>
    <row r="10" spans="1:6" ht="14.25" customHeight="1">
      <c r="A10" s="61">
        <v>5</v>
      </c>
      <c r="B10" s="74" t="s">
        <v>34</v>
      </c>
      <c r="C10" s="93">
        <v>10020</v>
      </c>
      <c r="D10" s="93">
        <v>397</v>
      </c>
      <c r="E10" s="93">
        <v>10417</v>
      </c>
      <c r="F10" s="81">
        <f t="shared" si="0"/>
        <v>0.15779507998061076</v>
      </c>
    </row>
    <row r="11" spans="1:6" ht="14.25" customHeight="1">
      <c r="A11" s="61">
        <v>6</v>
      </c>
      <c r="B11" s="74" t="s">
        <v>35</v>
      </c>
      <c r="C11" s="93">
        <v>7075</v>
      </c>
      <c r="D11" s="93">
        <v>867</v>
      </c>
      <c r="E11" s="93">
        <v>7942</v>
      </c>
      <c r="F11" s="81">
        <f t="shared" si="0"/>
        <v>0.12030416868637905</v>
      </c>
    </row>
    <row r="12" spans="1:6" ht="14.25" customHeight="1">
      <c r="A12" s="61">
        <v>7</v>
      </c>
      <c r="B12" s="74" t="s">
        <v>36</v>
      </c>
      <c r="C12" s="93">
        <v>8</v>
      </c>
      <c r="D12" s="93">
        <v>321</v>
      </c>
      <c r="E12" s="93">
        <v>329</v>
      </c>
      <c r="F12" s="81">
        <f t="shared" si="0"/>
        <v>4.9836403296170629E-3</v>
      </c>
    </row>
    <row r="13" spans="1:6" ht="14.25" customHeight="1">
      <c r="A13" s="61">
        <v>8</v>
      </c>
      <c r="B13" s="74" t="s">
        <v>37</v>
      </c>
      <c r="C13" s="93">
        <v>2</v>
      </c>
      <c r="D13" s="93">
        <v>70</v>
      </c>
      <c r="E13" s="93">
        <v>72</v>
      </c>
      <c r="F13" s="81">
        <f t="shared" si="0"/>
        <v>1.0906446921958312E-3</v>
      </c>
    </row>
    <row r="14" spans="1:6" ht="14.25" customHeight="1">
      <c r="A14" s="61">
        <v>9</v>
      </c>
      <c r="B14" s="74" t="s">
        <v>38</v>
      </c>
      <c r="C14" s="93">
        <v>2</v>
      </c>
      <c r="D14" s="93">
        <v>5</v>
      </c>
      <c r="E14" s="93">
        <v>7</v>
      </c>
      <c r="F14" s="81">
        <f t="shared" si="0"/>
        <v>1.0603490063015027E-4</v>
      </c>
    </row>
    <row r="15" spans="1:6" ht="14.25" customHeight="1">
      <c r="A15" s="61">
        <v>10</v>
      </c>
      <c r="B15" s="74" t="s">
        <v>39</v>
      </c>
      <c r="C15" s="93">
        <v>439</v>
      </c>
      <c r="D15" s="93">
        <v>428</v>
      </c>
      <c r="E15" s="93">
        <v>867</v>
      </c>
      <c r="F15" s="81">
        <f t="shared" si="0"/>
        <v>1.3133179835191468E-2</v>
      </c>
    </row>
    <row r="16" spans="1:6" ht="14.25" customHeight="1">
      <c r="A16" s="61">
        <v>11</v>
      </c>
      <c r="B16" s="74" t="s">
        <v>40</v>
      </c>
      <c r="C16" s="93">
        <v>88</v>
      </c>
      <c r="D16" s="93">
        <v>1183</v>
      </c>
      <c r="E16" s="93">
        <v>1271</v>
      </c>
      <c r="F16" s="81">
        <f t="shared" si="0"/>
        <v>1.9252908385845854E-2</v>
      </c>
    </row>
    <row r="17" spans="1:6" ht="14.25" customHeight="1">
      <c r="A17" s="61">
        <v>12</v>
      </c>
      <c r="B17" s="74" t="s">
        <v>41</v>
      </c>
      <c r="C17" s="93"/>
      <c r="D17" s="93">
        <v>8</v>
      </c>
      <c r="E17" s="93">
        <v>8</v>
      </c>
      <c r="F17" s="81">
        <f t="shared" si="0"/>
        <v>1.211827435773146E-4</v>
      </c>
    </row>
    <row r="18" spans="1:6" ht="14.25" customHeight="1">
      <c r="A18" s="61">
        <v>13</v>
      </c>
      <c r="B18" s="74" t="s">
        <v>42</v>
      </c>
      <c r="C18" s="93">
        <v>2627</v>
      </c>
      <c r="D18" s="93">
        <v>198</v>
      </c>
      <c r="E18" s="93">
        <v>2825</v>
      </c>
      <c r="F18" s="81">
        <f t="shared" si="0"/>
        <v>4.2792656325739212E-2</v>
      </c>
    </row>
    <row r="19" spans="1:6" ht="14.25" customHeight="1">
      <c r="A19" s="61">
        <v>14</v>
      </c>
      <c r="B19" s="74" t="s">
        <v>43</v>
      </c>
      <c r="C19" s="93">
        <v>3</v>
      </c>
      <c r="D19" s="93">
        <v>259</v>
      </c>
      <c r="E19" s="93">
        <v>262</v>
      </c>
      <c r="F19" s="81">
        <f t="shared" si="0"/>
        <v>3.9687348521570531E-3</v>
      </c>
    </row>
    <row r="20" spans="1:6" ht="14.25" customHeight="1">
      <c r="A20" s="61">
        <v>15</v>
      </c>
      <c r="B20" s="74" t="s">
        <v>44</v>
      </c>
      <c r="C20" s="93">
        <v>880</v>
      </c>
      <c r="D20" s="93">
        <v>41</v>
      </c>
      <c r="E20" s="93">
        <v>921</v>
      </c>
      <c r="F20" s="81">
        <f t="shared" si="0"/>
        <v>1.3951163354338342E-2</v>
      </c>
    </row>
    <row r="21" spans="1:6" ht="14.25" customHeight="1">
      <c r="A21" s="61">
        <v>16</v>
      </c>
      <c r="B21" s="74" t="s">
        <v>45</v>
      </c>
      <c r="C21" s="93">
        <v>60</v>
      </c>
      <c r="D21" s="93">
        <v>5</v>
      </c>
      <c r="E21" s="93">
        <v>65</v>
      </c>
      <c r="F21" s="81">
        <f t="shared" si="0"/>
        <v>9.8460979156568106E-4</v>
      </c>
    </row>
    <row r="22" spans="1:6" ht="14.25" customHeight="1">
      <c r="A22" s="61">
        <v>17</v>
      </c>
      <c r="B22" s="74" t="s">
        <v>46</v>
      </c>
      <c r="C22" s="93">
        <v>107</v>
      </c>
      <c r="D22" s="93">
        <v>2461</v>
      </c>
      <c r="E22" s="93">
        <v>2568</v>
      </c>
      <c r="F22" s="81">
        <f t="shared" si="0"/>
        <v>3.8899660688317982E-2</v>
      </c>
    </row>
    <row r="23" spans="1:6" ht="14.25" customHeight="1">
      <c r="A23" s="61">
        <v>18</v>
      </c>
      <c r="B23" s="74" t="s">
        <v>47</v>
      </c>
      <c r="C23" s="93">
        <v>180</v>
      </c>
      <c r="D23" s="93">
        <v>456</v>
      </c>
      <c r="E23" s="93">
        <v>636</v>
      </c>
      <c r="F23" s="81">
        <f t="shared" si="0"/>
        <v>9.6340281143965107E-3</v>
      </c>
    </row>
    <row r="24" spans="1:6" ht="14.25" customHeight="1">
      <c r="A24" s="61">
        <v>19</v>
      </c>
      <c r="B24" s="74" t="s">
        <v>48</v>
      </c>
      <c r="C24" s="93">
        <v>305</v>
      </c>
      <c r="D24" s="93">
        <v>1729</v>
      </c>
      <c r="E24" s="93">
        <v>2034</v>
      </c>
      <c r="F24" s="81">
        <f t="shared" si="0"/>
        <v>3.0810712554532233E-2</v>
      </c>
    </row>
    <row r="25" spans="1:6" ht="14.25" customHeight="1">
      <c r="A25" s="61">
        <v>20</v>
      </c>
      <c r="B25" s="74" t="s">
        <v>49</v>
      </c>
      <c r="C25" s="93">
        <v>1010</v>
      </c>
      <c r="D25" s="93">
        <v>1525</v>
      </c>
      <c r="E25" s="93">
        <v>2535</v>
      </c>
      <c r="F25" s="81">
        <f t="shared" si="0"/>
        <v>3.8399781871061564E-2</v>
      </c>
    </row>
    <row r="26" spans="1:6" ht="14.25" customHeight="1">
      <c r="A26" s="61">
        <v>21</v>
      </c>
      <c r="B26" s="74" t="s">
        <v>50</v>
      </c>
      <c r="C26" s="93"/>
      <c r="D26" s="93">
        <v>11</v>
      </c>
      <c r="E26" s="93">
        <v>11</v>
      </c>
      <c r="F26" s="81">
        <f t="shared" si="0"/>
        <v>1.6662627241880755E-4</v>
      </c>
    </row>
    <row r="27" spans="1:6" ht="14.25" customHeight="1">
      <c r="A27" s="61">
        <v>22</v>
      </c>
      <c r="B27" s="74" t="s">
        <v>51</v>
      </c>
      <c r="C27" s="93">
        <v>5928</v>
      </c>
      <c r="D27" s="93">
        <v>488</v>
      </c>
      <c r="E27" s="93">
        <v>6416</v>
      </c>
      <c r="F27" s="81">
        <f t="shared" si="0"/>
        <v>9.7188560349006303E-2</v>
      </c>
    </row>
    <row r="28" spans="1:6" ht="14.25" customHeight="1">
      <c r="A28" s="61">
        <v>23</v>
      </c>
      <c r="B28" s="74" t="s">
        <v>52</v>
      </c>
      <c r="C28" s="93">
        <v>2917</v>
      </c>
      <c r="D28" s="93">
        <v>685</v>
      </c>
      <c r="E28" s="93">
        <v>3602</v>
      </c>
      <c r="F28" s="81">
        <f t="shared" si="0"/>
        <v>5.4562530295685897E-2</v>
      </c>
    </row>
    <row r="29" spans="1:6" ht="14.25" customHeight="1">
      <c r="A29" s="61">
        <v>24</v>
      </c>
      <c r="B29" s="94" t="s">
        <v>53</v>
      </c>
      <c r="C29" s="95">
        <v>48087</v>
      </c>
      <c r="D29" s="95">
        <v>17929</v>
      </c>
      <c r="E29" s="95">
        <v>66016</v>
      </c>
      <c r="F29" s="96">
        <f>IF(E29=0,"",E29/$E$29)</f>
        <v>1</v>
      </c>
    </row>
    <row r="30" spans="1:6" ht="14.25" customHeight="1">
      <c r="A30" s="61" t="s">
        <v>54</v>
      </c>
      <c r="B30" s="70"/>
      <c r="C30" s="74"/>
      <c r="D30" s="74"/>
      <c r="E30" s="74"/>
      <c r="F30" s="81" t="s">
        <v>54</v>
      </c>
    </row>
    <row r="31" spans="1:6" ht="14.25" customHeight="1">
      <c r="A31" s="61"/>
      <c r="B31" s="70"/>
      <c r="C31" s="74"/>
      <c r="D31" s="74"/>
      <c r="E31" s="74"/>
      <c r="F31" s="81"/>
    </row>
    <row r="32" spans="1:6">
      <c r="A32" s="62"/>
    </row>
    <row r="33" spans="1:1">
      <c r="A33" t="s">
        <v>55</v>
      </c>
    </row>
    <row r="34" spans="1:1">
      <c r="A34" t="s">
        <v>56</v>
      </c>
    </row>
    <row r="35" spans="1:1">
      <c r="A35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3"/>
  <sheetViews>
    <sheetView view="pageLayout" zoomScaleNormal="100" workbookViewId="0">
      <selection activeCell="A14" sqref="A14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1" t="s">
        <v>57</v>
      </c>
      <c r="B1" s="101"/>
      <c r="C1" s="101"/>
      <c r="D1" s="101"/>
      <c r="E1" s="101"/>
      <c r="F1" s="101"/>
      <c r="G1" s="101"/>
      <c r="H1" s="12"/>
      <c r="I1" s="12"/>
    </row>
    <row r="2" spans="1:9" s="5" customFormat="1" ht="15.75">
      <c r="A2" s="101" t="s">
        <v>58</v>
      </c>
      <c r="B2" s="101"/>
      <c r="C2" s="101"/>
      <c r="D2" s="101"/>
      <c r="E2" s="101"/>
      <c r="F2" s="101"/>
      <c r="G2" s="101"/>
      <c r="H2" s="12"/>
      <c r="I2" s="12"/>
    </row>
    <row r="3" spans="1:9" s="5" customFormat="1">
      <c r="A3" s="102" t="str">
        <f>'Summary Load Customers '!A2</f>
        <v>Data as of January 31, 2026</v>
      </c>
      <c r="B3" s="102"/>
      <c r="C3" s="102"/>
      <c r="D3" s="102"/>
      <c r="E3" s="102"/>
      <c r="F3" s="102"/>
      <c r="G3" s="102"/>
      <c r="H3" s="12"/>
      <c r="I3" s="12"/>
    </row>
    <row r="4" spans="1:9" s="5" customFormat="1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75">
      <c r="A5" s="99" t="s">
        <v>59</v>
      </c>
      <c r="B5" s="99"/>
      <c r="C5" s="99"/>
      <c r="D5" s="99"/>
      <c r="E5" s="99"/>
      <c r="F5" s="99"/>
      <c r="G5" s="99"/>
      <c r="H5" s="1"/>
      <c r="I5" s="12"/>
    </row>
    <row r="6" spans="1:9" s="5" customFormat="1" ht="15">
      <c r="A6" s="69"/>
      <c r="B6" s="69"/>
      <c r="C6" s="69"/>
      <c r="D6" s="39"/>
      <c r="E6" s="39"/>
      <c r="F6" s="40"/>
      <c r="G6" s="40"/>
      <c r="H6" s="41"/>
      <c r="I6" s="12"/>
    </row>
    <row r="7" spans="1:9" ht="24" customHeight="1">
      <c r="A7" s="100" t="s">
        <v>60</v>
      </c>
      <c r="B7" s="100"/>
      <c r="C7" s="100"/>
      <c r="D7" s="100"/>
      <c r="E7" s="100"/>
      <c r="F7" s="100"/>
      <c r="G7" s="100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61</v>
      </c>
      <c r="E9" s="35"/>
      <c r="F9" s="16" t="s">
        <v>6</v>
      </c>
      <c r="G9" s="18"/>
    </row>
    <row r="10" spans="1:9" ht="15">
      <c r="A10" s="24" t="s">
        <v>62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5">
      <c r="G13" s="32"/>
    </row>
    <row r="14" spans="1:9" ht="15">
      <c r="A14" s="68" t="s">
        <v>63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61</v>
      </c>
      <c r="E16" s="35"/>
      <c r="F16" s="16" t="s">
        <v>6</v>
      </c>
      <c r="G16" s="18"/>
    </row>
    <row r="17" spans="1:9" ht="15">
      <c r="A17" s="24" t="s">
        <v>64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408</v>
      </c>
      <c r="C18" s="27">
        <f>IF(B18=0,0,B18/'Summary Load Customers '!$B$18)</f>
        <v>1.3001124852223733E-3</v>
      </c>
      <c r="D18" s="26">
        <f>REC_programs_detail!C26</f>
        <v>49</v>
      </c>
      <c r="E18" s="27">
        <f>IF(D18=0,0,D18/('Summary Load Customers '!$D$18+'Summary Load Customers '!$F$18))</f>
        <v>1.2751782647165981E-3</v>
      </c>
      <c r="F18" s="26">
        <f>B18+D18</f>
        <v>457</v>
      </c>
      <c r="G18" s="27">
        <f>IF(F18=0,0,F18/'Summary Load Customers '!$H$18)</f>
        <v>1.2973924399210777E-3</v>
      </c>
    </row>
    <row r="19" spans="1:9" ht="14.25">
      <c r="A19" s="43" t="str">
        <f>"As the above table shows, "&amp;TEXT(F18,"0,000")&amp;" of UI's customers, or "&amp;TEXT(G18,"0.0%")&amp;" are participating in the REC only program."</f>
        <v>As the above table shows, 0,457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8" t="s">
        <v>65</v>
      </c>
      <c r="B21" s="98"/>
      <c r="C21" s="98"/>
      <c r="D21" s="98"/>
      <c r="E21" s="98"/>
      <c r="F21" s="98"/>
      <c r="G21" s="98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61</v>
      </c>
      <c r="E23" s="35"/>
      <c r="F23" s="16" t="s">
        <v>6</v>
      </c>
      <c r="G23" s="18"/>
    </row>
    <row r="24" spans="1:9" ht="15">
      <c r="A24" s="24" t="s">
        <v>66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408</v>
      </c>
      <c r="C25" s="27">
        <f>IF(B25=0,0,B25/'Summary Load Customers '!$B$18)</f>
        <v>1.3001124852223733E-3</v>
      </c>
      <c r="D25" s="26">
        <f>D11+D18</f>
        <v>49</v>
      </c>
      <c r="E25" s="27">
        <f>IF(D25=0,0,D25/('Summary Load Customers '!$D$18+'Summary Load Customers '!$F$18))</f>
        <v>1.2751782647165981E-3</v>
      </c>
      <c r="F25" s="26">
        <f>B25+D25</f>
        <v>457</v>
      </c>
      <c r="G25" s="27">
        <f>IF(F25=0,0,F25/'Summary Load Customers '!$H$18)</f>
        <v>1.2973924399210777E-3</v>
      </c>
    </row>
    <row r="26" spans="1:9" ht="15">
      <c r="A26" s="43" t="str">
        <f>"As the above table shows, "&amp;TEXT(F25,"0,000")&amp;" of UI's customers, or "&amp;TEXT(G25,"0.0%")&amp;" are participating in the combined REC programs."</f>
        <v>As the above table shows, 0,457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67</v>
      </c>
    </row>
    <row r="29" spans="1:9" ht="13.5">
      <c r="A29" s="42"/>
    </row>
    <row r="30" spans="1:9" ht="13.5">
      <c r="A30" s="42" t="s">
        <v>68</v>
      </c>
    </row>
    <row r="31" spans="1:9">
      <c r="A31" s="43" t="s">
        <v>69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8"/>
  <sheetViews>
    <sheetView showZeros="0" view="pageLayout" zoomScaleNormal="110" workbookViewId="0">
      <selection activeCell="A32" sqref="A32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3" t="s">
        <v>70</v>
      </c>
      <c r="B1" s="103"/>
      <c r="C1" s="103"/>
      <c r="D1" s="103"/>
      <c r="E1" s="46"/>
      <c r="F1" s="46"/>
      <c r="G1" s="82"/>
      <c r="H1" s="82"/>
      <c r="I1" s="82"/>
    </row>
    <row r="2" spans="1:9" s="5" customFormat="1" ht="18" customHeight="1">
      <c r="A2" s="103" t="str">
        <f>'Summary Load Customers '!A2</f>
        <v>Data as of January 31, 2026</v>
      </c>
      <c r="B2" s="103"/>
      <c r="C2" s="103"/>
      <c r="D2" s="103"/>
      <c r="E2" s="11"/>
      <c r="F2" s="11"/>
      <c r="G2" s="12"/>
      <c r="H2" s="12"/>
      <c r="I2" s="12"/>
    </row>
    <row r="3" spans="1:9" s="47" customFormat="1" ht="15" customHeight="1">
      <c r="A3" s="83"/>
      <c r="B3" s="83"/>
      <c r="C3" s="83"/>
      <c r="D3" s="83"/>
      <c r="E3" s="46"/>
      <c r="F3" s="46"/>
      <c r="G3" s="82"/>
      <c r="H3" s="82"/>
      <c r="I3" s="82"/>
    </row>
    <row r="4" spans="1:9" s="47" customFormat="1" ht="22.5">
      <c r="A4" s="49" t="s">
        <v>71</v>
      </c>
      <c r="B4" s="50" t="s">
        <v>27</v>
      </c>
      <c r="C4" s="49" t="s">
        <v>28</v>
      </c>
      <c r="D4" s="49" t="s">
        <v>6</v>
      </c>
      <c r="E4" s="46"/>
      <c r="F4" s="46"/>
      <c r="G4" s="82"/>
      <c r="H4" s="82"/>
      <c r="I4" s="82"/>
    </row>
    <row r="5" spans="1:9" s="47" customFormat="1" ht="15" customHeight="1">
      <c r="A5" s="84" t="s">
        <v>72</v>
      </c>
      <c r="B5" s="85"/>
      <c r="C5" s="71"/>
      <c r="D5" s="72">
        <f>IF(C5=0,0,C5)</f>
        <v>0</v>
      </c>
      <c r="E5" s="46"/>
      <c r="F5" s="46"/>
      <c r="G5" s="82"/>
      <c r="H5" s="82"/>
      <c r="I5" s="82"/>
    </row>
    <row r="6" spans="1:9">
      <c r="A6" s="84" t="s">
        <v>73</v>
      </c>
      <c r="B6" s="71">
        <v>0</v>
      </c>
      <c r="C6" s="71">
        <v>0</v>
      </c>
      <c r="D6" s="72">
        <f>SUM(B6:C6)</f>
        <v>0</v>
      </c>
      <c r="E6" s="83"/>
      <c r="F6" s="83"/>
      <c r="G6" s="83"/>
      <c r="H6" s="83"/>
      <c r="I6" s="83"/>
    </row>
    <row r="7" spans="1:9" s="52" customFormat="1">
      <c r="A7" s="84" t="s">
        <v>74</v>
      </c>
      <c r="B7" s="71">
        <v>0</v>
      </c>
      <c r="C7" s="71">
        <v>0</v>
      </c>
      <c r="D7" s="72">
        <f>SUM(B7:C7)</f>
        <v>0</v>
      </c>
      <c r="E7" s="86"/>
      <c r="F7" s="86"/>
      <c r="G7" s="51"/>
      <c r="H7" s="87"/>
      <c r="I7" s="87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3"/>
      <c r="F8" s="83"/>
      <c r="G8" s="53"/>
      <c r="H8" s="83"/>
      <c r="I8" s="83"/>
    </row>
    <row r="9" spans="1:9">
      <c r="A9" s="83"/>
      <c r="B9" s="88"/>
      <c r="C9" s="88"/>
      <c r="D9" s="88"/>
      <c r="E9" s="54"/>
      <c r="F9" s="54"/>
      <c r="G9" s="53"/>
      <c r="H9" s="83"/>
      <c r="I9" s="83"/>
    </row>
    <row r="10" spans="1:9" ht="22.5">
      <c r="A10" s="64" t="s">
        <v>75</v>
      </c>
      <c r="B10" s="49" t="s">
        <v>27</v>
      </c>
      <c r="C10" s="49" t="str">
        <f>C4</f>
        <v>Business</v>
      </c>
      <c r="D10" s="49" t="s">
        <v>6</v>
      </c>
      <c r="E10" s="89"/>
      <c r="F10" s="90"/>
      <c r="G10" s="53"/>
      <c r="H10" s="83"/>
      <c r="I10" s="83"/>
    </row>
    <row r="11" spans="1:9">
      <c r="A11" s="84" t="s">
        <v>72</v>
      </c>
      <c r="B11" s="85"/>
      <c r="C11" s="71"/>
      <c r="D11" s="72">
        <f>IF(C11=0,0,C11)</f>
        <v>0</v>
      </c>
      <c r="E11" s="89"/>
      <c r="F11" s="90"/>
      <c r="G11" s="53"/>
      <c r="H11" s="83"/>
      <c r="I11" s="83"/>
    </row>
    <row r="12" spans="1:9">
      <c r="A12" s="84" t="s">
        <v>73</v>
      </c>
      <c r="B12" s="71">
        <v>0</v>
      </c>
      <c r="C12" s="71">
        <v>0</v>
      </c>
      <c r="D12" s="72">
        <f>SUM(B12:C12)</f>
        <v>0</v>
      </c>
      <c r="E12" s="89"/>
      <c r="F12" s="90"/>
      <c r="G12" s="57"/>
      <c r="H12" s="83"/>
      <c r="I12" s="83"/>
    </row>
    <row r="13" spans="1:9">
      <c r="A13" s="84" t="s">
        <v>74</v>
      </c>
      <c r="B13" s="71">
        <v>0</v>
      </c>
      <c r="C13" s="71">
        <v>0</v>
      </c>
      <c r="D13" s="72">
        <f>SUM(B13:C13)</f>
        <v>0</v>
      </c>
      <c r="E13" s="58"/>
      <c r="F13" s="59"/>
      <c r="G13" s="57"/>
      <c r="H13" s="83"/>
      <c r="I13" s="83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3"/>
      <c r="F14" s="83"/>
      <c r="G14" s="57"/>
      <c r="H14" s="83"/>
      <c r="I14" s="83"/>
    </row>
    <row r="15" spans="1:9">
      <c r="A15" s="83"/>
      <c r="B15" s="83"/>
      <c r="C15" s="83"/>
      <c r="D15" s="91"/>
      <c r="E15" s="54"/>
      <c r="F15" s="54"/>
      <c r="G15" s="53"/>
      <c r="H15" s="83"/>
      <c r="I15" s="83"/>
    </row>
    <row r="16" spans="1:9" ht="22.5">
      <c r="A16" s="49" t="s">
        <v>76</v>
      </c>
      <c r="B16" s="49" t="s">
        <v>27</v>
      </c>
      <c r="C16" s="49" t="str">
        <f>C4</f>
        <v>Business</v>
      </c>
      <c r="D16" s="49" t="s">
        <v>6</v>
      </c>
      <c r="E16" s="89"/>
      <c r="F16" s="90"/>
      <c r="G16" s="53"/>
      <c r="H16" s="83"/>
      <c r="I16" s="83"/>
    </row>
    <row r="17" spans="1:8">
      <c r="A17" s="84" t="s">
        <v>72</v>
      </c>
      <c r="B17" s="85"/>
      <c r="C17" s="92">
        <f t="shared" ref="C17:D18" si="0">IF(C5+C11=0,0,C5+C11)</f>
        <v>0</v>
      </c>
      <c r="D17" s="72"/>
      <c r="E17" s="89"/>
      <c r="F17" s="90"/>
      <c r="G17" s="53"/>
      <c r="H17" s="83"/>
    </row>
    <row r="18" spans="1:8">
      <c r="A18" s="84" t="s">
        <v>73</v>
      </c>
      <c r="B18" s="92">
        <f>IF(B6+B12=0,0,B6+B12)</f>
        <v>0</v>
      </c>
      <c r="C18" s="92">
        <f>IF(C6+C12=0,0,C6+C12)</f>
        <v>0</v>
      </c>
      <c r="D18" s="72">
        <f t="shared" si="0"/>
        <v>0</v>
      </c>
      <c r="E18" s="89"/>
      <c r="F18" s="90"/>
      <c r="G18" s="57"/>
      <c r="H18" s="83"/>
    </row>
    <row r="19" spans="1:8">
      <c r="A19" s="84" t="s">
        <v>74</v>
      </c>
      <c r="B19" s="92">
        <f>IF(B7+B13=0,0,B7+B13)</f>
        <v>0</v>
      </c>
      <c r="C19" s="92">
        <f>IF(C7+C13=0,0,C7+C13)</f>
        <v>0</v>
      </c>
      <c r="D19" s="72">
        <f>IF(D7+D13=0,0,D7+D13)</f>
        <v>0</v>
      </c>
      <c r="E19" s="58"/>
      <c r="F19" s="59"/>
      <c r="G19" s="57"/>
      <c r="H19" s="83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3"/>
    </row>
    <row r="21" spans="1:8">
      <c r="A21" s="83"/>
      <c r="B21" s="83"/>
      <c r="C21" s="83"/>
      <c r="D21" s="83"/>
      <c r="E21" s="53"/>
      <c r="F21" s="57"/>
      <c r="G21" s="57"/>
      <c r="H21" s="83"/>
    </row>
    <row r="22" spans="1:8" ht="22.5">
      <c r="A22" s="64" t="s">
        <v>77</v>
      </c>
      <c r="B22" s="49" t="s">
        <v>27</v>
      </c>
      <c r="C22" s="49" t="s">
        <v>28</v>
      </c>
      <c r="D22" s="49" t="s">
        <v>6</v>
      </c>
      <c r="E22" s="83"/>
      <c r="F22" s="57"/>
      <c r="G22" s="57"/>
      <c r="H22" s="83"/>
    </row>
    <row r="23" spans="1:8">
      <c r="A23" s="84" t="s">
        <v>72</v>
      </c>
      <c r="B23" s="85"/>
      <c r="C23" s="92">
        <f>IF(C11+C17=0,0,C11+C17)</f>
        <v>0</v>
      </c>
      <c r="D23" s="72">
        <f>IF(C23=0,0,C23)</f>
        <v>0</v>
      </c>
      <c r="E23" s="83"/>
      <c r="F23" s="57"/>
      <c r="G23" s="57"/>
      <c r="H23" s="83"/>
    </row>
    <row r="24" spans="1:8">
      <c r="A24" s="84" t="s">
        <v>73</v>
      </c>
      <c r="B24" s="71">
        <v>129</v>
      </c>
      <c r="C24" s="71">
        <v>11</v>
      </c>
      <c r="D24" s="72">
        <f>SUM(B24:C24)</f>
        <v>140</v>
      </c>
      <c r="E24" s="83"/>
      <c r="F24" s="57"/>
      <c r="G24" s="57"/>
      <c r="H24" s="83"/>
    </row>
    <row r="25" spans="1:8">
      <c r="A25" s="84" t="s">
        <v>74</v>
      </c>
      <c r="B25" s="71">
        <v>279</v>
      </c>
      <c r="C25" s="71">
        <v>38</v>
      </c>
      <c r="D25" s="72">
        <f>SUM(B25:C25)</f>
        <v>317</v>
      </c>
      <c r="E25" s="83"/>
      <c r="F25" s="83"/>
      <c r="G25" s="83"/>
      <c r="H25" s="83"/>
    </row>
    <row r="26" spans="1:8">
      <c r="A26" s="55" t="str">
        <f>A20</f>
        <v>Total</v>
      </c>
      <c r="B26" s="73">
        <f>IF(B24+B25=0,0,B24+B25)</f>
        <v>408</v>
      </c>
      <c r="C26" s="56">
        <f>IF(SUM(C23:C25)=0,0,SUM(C23:C25))</f>
        <v>49</v>
      </c>
      <c r="D26" s="56">
        <f>IF(SUM(D23:D25)=0,0,SUM(D23:D25))</f>
        <v>457</v>
      </c>
      <c r="E26" s="83"/>
      <c r="F26" s="83"/>
      <c r="G26" s="83"/>
      <c r="H26" s="83"/>
    </row>
    <row r="28" spans="1:8">
      <c r="A28" s="49" t="s">
        <v>78</v>
      </c>
      <c r="B28" s="49" t="s">
        <v>27</v>
      </c>
      <c r="C28" s="49" t="str">
        <f>C16</f>
        <v>Business</v>
      </c>
      <c r="D28" s="49" t="s">
        <v>6</v>
      </c>
      <c r="E28" s="83"/>
      <c r="F28" s="83"/>
      <c r="G28" s="83"/>
      <c r="H28" s="83"/>
    </row>
    <row r="29" spans="1:8">
      <c r="A29" s="84" t="s">
        <v>72</v>
      </c>
      <c r="B29" s="85">
        <f>B17+B23</f>
        <v>0</v>
      </c>
      <c r="C29" s="92">
        <f t="shared" ref="C29:D31" si="1">C17+C23</f>
        <v>0</v>
      </c>
      <c r="D29" s="72">
        <f t="shared" si="1"/>
        <v>0</v>
      </c>
      <c r="E29" s="83"/>
      <c r="F29" s="83"/>
      <c r="G29" s="83"/>
      <c r="H29" s="83"/>
    </row>
    <row r="30" spans="1:8">
      <c r="A30" s="84" t="s">
        <v>73</v>
      </c>
      <c r="B30" s="92">
        <f>B18+B24</f>
        <v>129</v>
      </c>
      <c r="C30" s="92">
        <f t="shared" si="1"/>
        <v>11</v>
      </c>
      <c r="D30" s="72">
        <f t="shared" si="1"/>
        <v>140</v>
      </c>
      <c r="E30" s="83"/>
      <c r="F30" s="83"/>
      <c r="G30" s="83"/>
      <c r="H30" s="83"/>
    </row>
    <row r="31" spans="1:8">
      <c r="A31" s="84" t="s">
        <v>74</v>
      </c>
      <c r="B31" s="92">
        <f>B19+B25</f>
        <v>279</v>
      </c>
      <c r="C31" s="92">
        <f t="shared" si="1"/>
        <v>38</v>
      </c>
      <c r="D31" s="72">
        <f t="shared" si="1"/>
        <v>317</v>
      </c>
      <c r="E31" s="83"/>
      <c r="F31" s="83"/>
      <c r="G31" s="83"/>
      <c r="H31" s="83"/>
    </row>
    <row r="32" spans="1:8">
      <c r="A32" s="55" t="str">
        <f>A26</f>
        <v>Total</v>
      </c>
      <c r="B32" s="56">
        <f>IF(B30+B31=0,0,B30+B31)</f>
        <v>408</v>
      </c>
      <c r="C32" s="56">
        <f>IF(SUM(C29:C31)=0,0,SUM(C29:C31))</f>
        <v>49</v>
      </c>
      <c r="D32" s="56">
        <f>SUM(D29:D31)</f>
        <v>457</v>
      </c>
      <c r="E32" s="83"/>
      <c r="F32" s="83"/>
      <c r="G32" s="83"/>
      <c r="H32" s="83"/>
    </row>
    <row r="33" spans="1:7">
      <c r="A33" s="83"/>
      <c r="B33" s="83"/>
      <c r="C33" s="83"/>
      <c r="D33" s="83"/>
      <c r="E33" s="83"/>
      <c r="F33" s="83"/>
      <c r="G33" s="83"/>
    </row>
    <row r="34" spans="1:7">
      <c r="A34" s="91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3"/>
      <c r="C34" s="83"/>
      <c r="D34" s="83"/>
      <c r="E34" s="83"/>
      <c r="F34" s="83"/>
      <c r="G34" s="83"/>
    </row>
    <row r="35" spans="1:7">
      <c r="A35" s="91" t="str">
        <f>"In summary, "&amp;TEXT($D$26,"000")&amp; " of UI's customers are participating in RECs only with Sterling Planet"</f>
        <v>In summary, 457 of UI's customers are participating in RECs only with Sterling Planet</v>
      </c>
      <c r="B35" s="83"/>
      <c r="C35" s="83"/>
      <c r="D35" s="83"/>
      <c r="E35" s="83"/>
      <c r="F35" s="83"/>
      <c r="G35" s="83"/>
    </row>
    <row r="36" spans="1:7">
      <c r="A36" s="91" t="str">
        <f>"In summary, "&amp;TEXT($D$32,"0,000")&amp; " of UI's customers are participating in all REC programs"</f>
        <v>In summary, 0,457 of UI's customers are participating in all REC programs</v>
      </c>
      <c r="B36" s="83"/>
      <c r="C36" s="83"/>
      <c r="D36" s="83"/>
      <c r="E36" s="83"/>
      <c r="F36" s="83"/>
      <c r="G36" s="83"/>
    </row>
    <row r="38" spans="1:7">
      <c r="A38" s="91" t="s">
        <v>79</v>
      </c>
      <c r="B38" s="83"/>
      <c r="C38" s="83"/>
      <c r="D38" s="83"/>
      <c r="E38" s="83"/>
      <c r="F38" s="83"/>
      <c r="G38" s="83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FD2D0F-D661-492B-92FB-4A59CF007833}"/>
</file>

<file path=customXml/itemProps2.xml><?xml version="1.0" encoding="utf-8"?>
<ds:datastoreItem xmlns:ds="http://schemas.openxmlformats.org/officeDocument/2006/customXml" ds:itemID="{D6E1DDE4-AEA8-48A5-875B-FF6C4D3F3DE1}"/>
</file>

<file path=customXml/itemProps3.xml><?xml version="1.0" encoding="utf-8"?>
<ds:datastoreItem xmlns:ds="http://schemas.openxmlformats.org/officeDocument/2006/customXml" ds:itemID="{DF63FA97-4437-4F65-BD2F-0E2634F80FB2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2026-03-25T13:52:36Z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