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6/2026-02/"/>
    </mc:Choice>
  </mc:AlternateContent>
  <xr:revisionPtr revIDLastSave="0" documentId="8_{6AE688B2-ACBD-4CC2-9062-3A940669E60C}" xr6:coauthVersionLast="47" xr6:coauthVersionMax="47" xr10:uidLastSave="{00000000-0000-0000-0000-000000000000}"/>
  <bookViews>
    <workbookView xWindow="-120" yWindow="-120" windowWidth="29040" windowHeight="15720" tabRatio="838" firstSheet="3" activeTab="3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<sst xmlns="http://schemas.openxmlformats.org/spreadsheetml/2006/main" count="148" uniqueCount="79">
  <si>
    <t>Electric Supplier MWh Load and Customer Count</t>
  </si>
  <si>
    <t>Data as of February 28, 2026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</si>
  <si>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</si>
  <si>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</si>
  <si>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</si>
  <si>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</si>
  <si>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</si>
  <si>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</si>
  <si>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</si>
  <si>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</si>
  <si>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</si>
  <si>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</si>
  <si>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</si>
  <si>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206,566 MWh, or 50.4% of UI's total load is served by electric suppliers</t>
  </si>
  <si>
    <t>while 203,687 MHh, or 49.6% of the load is provided under Standard Service or Last Resort service through UI.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</si>
  <si>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</si>
  <si>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</si>
  <si>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t>As the above table shows, 66,170 of UI's total customers, or 18.8% are served by electric suppliers</t>
  </si>
  <si>
    <t>while 286,294 or 81.2% of the customers continue to receive Standard Service or Last Resort service through UI.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</si>
  <si>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</si>
  <si>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</si>
  <si>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</si>
  <si>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</si>
  <si>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</si>
  <si>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</si>
  <si>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</si>
  <si>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</si>
  <si>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</si>
  <si>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</si>
  <si>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</si>
  <si>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</si>
  <si>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</si>
  <si>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</si>
  <si>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</si>
  <si>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</si>
  <si>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</si>
  <si>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</si>
  <si>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</si>
  <si>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</si>
  <si>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</si>
  <si>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</si>
  <si>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</si>
  <si>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</si>
  <si>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</si>
  <si>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</si>
  <si>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</si>
  <si>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</si>
  <si>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</si>
  <si>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</si>
  <si>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</si>
  <si>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</si>
  <si>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</si>
  <si>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</si>
  <si>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</si>
  <si>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 xml:space="preserve"> 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</si>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</sst>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right"/>
    </xf>
    <xf numFmtId="0" fontId="1" fillId="0" borderId="2" xfId="0" applyFont="1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view="pageLayout" zoomScale="106" zoomScaleNormal="100" zoomScalePageLayoutView="106" workbookViewId="0">
      <selection activeCell="F16" activeCellId="1" sqref="D16 F1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6.2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29321.567000000003</v>
      </c>
      <c r="C7" s="66">
        <v>0.17780653295056517</v>
      </c>
      <c r="D7" s="44">
        <v>79040.574000000066</v>
      </c>
      <c r="E7" s="66">
        <v>0.54812555251646145</v>
      </c>
      <c r="F7" s="44">
        <v>98204.082999999999</v>
      </c>
      <c r="G7" s="66">
        <v>0.97092453057379979</v>
      </c>
      <c r="H7" s="67">
        <v>206566.22400000005</v>
      </c>
      <c r="I7" s="25">
        <v>0.50350856357776286</v>
      </c>
    </row>
    <row r="8" spans="1:9" ht="18" customHeight="1">
      <c r="A8" s="24" t="s">
        <v>11</v>
      </c>
      <c r="B8" s="68">
        <v>135585.57400000002</v>
      </c>
      <c r="C8" s="66">
        <v>0.82219346704943475</v>
      </c>
      <c r="D8" s="68">
        <v>65161.011999999995</v>
      </c>
      <c r="E8" s="66">
        <v>0.4518744474835385</v>
      </c>
      <c r="F8" s="68">
        <v>2940.8360000000002</v>
      </c>
      <c r="G8" s="66">
        <v>2.9075469426200245E-2</v>
      </c>
      <c r="H8" s="68">
        <v>203687.42200000002</v>
      </c>
      <c r="I8" s="25">
        <v>0.49649143642223714</v>
      </c>
    </row>
    <row r="9" spans="1:9" ht="18" customHeight="1">
      <c r="A9" s="24" t="s">
        <v>12</v>
      </c>
      <c r="B9" s="26">
        <v>164907.14100000003</v>
      </c>
      <c r="C9" s="27"/>
      <c r="D9" s="26">
        <v>144201.58600000007</v>
      </c>
      <c r="E9" s="27"/>
      <c r="F9" s="26">
        <v>101144.91899999999</v>
      </c>
      <c r="G9" s="27"/>
      <c r="H9" s="26">
        <v>410253.64600000007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8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48296</v>
      </c>
      <c r="C16" s="66">
        <v>0.1537785532792888</v>
      </c>
      <c r="D16" s="44">
        <v>17689</v>
      </c>
      <c r="E16" s="66">
        <v>0.46314769722200405</v>
      </c>
      <c r="F16" s="44">
        <v>185</v>
      </c>
      <c r="G16" s="66">
        <v>0.88516746411483249</v>
      </c>
      <c r="H16" s="67">
        <v>66170</v>
      </c>
      <c r="I16" s="25">
        <v>0.18773548504244406</v>
      </c>
    </row>
    <row r="17" spans="1:9" ht="18" customHeight="1">
      <c r="A17" s="24" t="s">
        <v>11</v>
      </c>
      <c r="B17" s="45">
        <v>265766</v>
      </c>
      <c r="C17" s="66">
        <v>0.8462214467207112</v>
      </c>
      <c r="D17" s="45">
        <v>20504</v>
      </c>
      <c r="E17" s="66">
        <v>0.536852302777996</v>
      </c>
      <c r="F17" s="45">
        <v>24</v>
      </c>
      <c r="G17" s="66">
        <v>0.11483253588516747</v>
      </c>
      <c r="H17" s="45">
        <v>286294</v>
      </c>
      <c r="I17" s="25">
        <v>0.81226451495755592</v>
      </c>
    </row>
    <row r="18" spans="1:9" ht="18" customHeight="1">
      <c r="A18" s="24" t="s">
        <v>12</v>
      </c>
      <c r="B18" s="26">
        <v>314062</v>
      </c>
      <c r="C18" s="36"/>
      <c r="D18" s="26">
        <v>38193</v>
      </c>
      <c r="E18" s="27"/>
      <c r="F18" s="26">
        <v>209</v>
      </c>
      <c r="G18" s="27"/>
      <c r="H18" s="26">
        <v>352464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showGridLines="0" showZeros="0" view="pageLayout" topLeftCell="A6" zoomScaleNormal="100" workbookViewId="0">
      <selection activeCell="E19" sqref="E19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February 28, 2026</v>
      </c>
      <c r="B2" s="6"/>
      <c r="C2" s="6"/>
      <c r="D2" s="6"/>
      <c r="E2" s="6"/>
      <c r="F2" s="76"/>
    </row>
    <row r="3" spans="1:6" s="5" customFormat="1" ht="18" customHeight="1">
      <c r="A3" s="77"/>
      <c r="B3" s="78"/>
      <c r="C3" s="78"/>
      <c r="D3" s="78"/>
      <c r="E3" s="7"/>
      <c r="F3" s="7"/>
    </row>
    <row r="4" spans="1:6">
      <c r="A4" s="79"/>
      <c r="B4" s="80"/>
      <c r="C4" s="2" t="s">
        <v>25</v>
      </c>
      <c r="D4" s="8"/>
      <c r="E4" s="8"/>
      <c r="F4" s="10"/>
    </row>
    <row r="5" spans="1:6" s="5" customFormat="1" ht="25.5">
      <c r="A5" s="81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5" t="s">
        <v>30</v>
      </c>
      <c r="C6" s="75">
        <v>1016</v>
      </c>
      <c r="D6" s="75">
        <v>4538</v>
      </c>
      <c r="E6" s="75">
        <v>5554</v>
      </c>
      <c r="F6" s="82">
        <f>IF(E6=0,"",E6/$E$29)</f>
        <v>8.3936586619111672E-2</v>
      </c>
    </row>
    <row r="7" spans="1:6" ht="14.25" customHeight="1">
      <c r="A7" s="62">
        <v>2</v>
      </c>
      <c r="B7" s="75" t="s">
        <v>31</v>
      </c>
      <c r="C7" s="75">
        <v>2</v>
      </c>
      <c r="D7" s="75">
        <v>40</v>
      </c>
      <c r="E7" s="75">
        <v>42</v>
      </c>
      <c r="F7" s="82">
        <f t="shared" ref="F7:F28" si="0">IF(E7=0,"",E7/$E$29)</f>
        <v>6.3473832157052393E-4</v>
      </c>
    </row>
    <row r="8" spans="1:6" ht="14.25" customHeight="1">
      <c r="A8" s="62">
        <v>3</v>
      </c>
      <c r="B8" s="75" t="s">
        <v>32</v>
      </c>
      <c r="C8" s="75">
        <v>15571</v>
      </c>
      <c r="D8" s="75">
        <v>1576</v>
      </c>
      <c r="E8" s="75">
        <v>17147</v>
      </c>
      <c r="F8" s="82">
        <f t="shared" si="0"/>
        <v>0.25913947618975652</v>
      </c>
    </row>
    <row r="9" spans="1:6" ht="14.25" customHeight="1">
      <c r="A9" s="62">
        <v>4</v>
      </c>
      <c r="B9" s="75" t="s">
        <v>33</v>
      </c>
      <c r="C9" s="75">
        <v>55</v>
      </c>
      <c r="D9" s="75">
        <v>508</v>
      </c>
      <c r="E9" s="75">
        <v>563</v>
      </c>
      <c r="F9" s="82">
        <f t="shared" si="0"/>
        <v>8.5085160724810704E-3</v>
      </c>
    </row>
    <row r="10" spans="1:6" ht="14.25" customHeight="1">
      <c r="A10" s="62">
        <v>5</v>
      </c>
      <c r="B10" s="75" t="s">
        <v>34</v>
      </c>
      <c r="C10" s="75">
        <v>10037</v>
      </c>
      <c r="D10" s="75">
        <v>418</v>
      </c>
      <c r="E10" s="75">
        <v>10455</v>
      </c>
      <c r="F10" s="82">
        <f t="shared" si="0"/>
        <v>0.1580045036195197</v>
      </c>
    </row>
    <row r="11" spans="1:6" ht="14.25" customHeight="1">
      <c r="A11" s="62">
        <v>6</v>
      </c>
      <c r="B11" s="75" t="s">
        <v>35</v>
      </c>
      <c r="C11" s="75">
        <v>7317</v>
      </c>
      <c r="D11" s="75">
        <v>856</v>
      </c>
      <c r="E11" s="75">
        <v>8173</v>
      </c>
      <c r="F11" s="82">
        <f t="shared" si="0"/>
        <v>0.12351705481418791</v>
      </c>
    </row>
    <row r="12" spans="1:6" ht="14.25" customHeight="1">
      <c r="A12" s="62">
        <v>7</v>
      </c>
      <c r="B12" s="75" t="s">
        <v>36</v>
      </c>
      <c r="C12" s="75">
        <v>8</v>
      </c>
      <c r="D12" s="75">
        <v>319</v>
      </c>
      <c r="E12" s="75">
        <v>327</v>
      </c>
      <c r="F12" s="82">
        <f t="shared" si="0"/>
        <v>4.9418912179419365E-3</v>
      </c>
    </row>
    <row r="13" spans="1:6" ht="14.25" customHeight="1">
      <c r="A13" s="62">
        <v>8</v>
      </c>
      <c r="B13" s="75" t="s">
        <v>37</v>
      </c>
      <c r="C13" s="75">
        <v>2</v>
      </c>
      <c r="D13" s="75">
        <v>68</v>
      </c>
      <c r="E13" s="75">
        <v>70</v>
      </c>
      <c r="F13" s="82">
        <f t="shared" si="0"/>
        <v>1.0578972026175399E-3</v>
      </c>
    </row>
    <row r="14" spans="1:6" ht="14.25" customHeight="1">
      <c r="A14" s="62">
        <v>9</v>
      </c>
      <c r="B14" s="75" t="s">
        <v>38</v>
      </c>
      <c r="C14" s="75">
        <v>2</v>
      </c>
      <c r="D14" s="75">
        <v>5</v>
      </c>
      <c r="E14" s="75">
        <v>7</v>
      </c>
      <c r="F14" s="82">
        <f t="shared" si="0"/>
        <v>1.0578972026175399E-4</v>
      </c>
    </row>
    <row r="15" spans="1:6" ht="14.25" customHeight="1">
      <c r="A15" s="62">
        <v>10</v>
      </c>
      <c r="B15" s="75" t="s">
        <v>39</v>
      </c>
      <c r="C15" s="75">
        <v>437</v>
      </c>
      <c r="D15" s="75">
        <v>419</v>
      </c>
      <c r="E15" s="75">
        <v>856</v>
      </c>
      <c r="F15" s="82">
        <f t="shared" si="0"/>
        <v>1.2936571506294488E-2</v>
      </c>
    </row>
    <row r="16" spans="1:6" ht="14.25" customHeight="1">
      <c r="A16" s="62">
        <v>11</v>
      </c>
      <c r="B16" s="75" t="s">
        <v>40</v>
      </c>
      <c r="C16" s="75">
        <v>89</v>
      </c>
      <c r="D16" s="75">
        <v>1303</v>
      </c>
      <c r="E16" s="75">
        <v>1392</v>
      </c>
      <c r="F16" s="82">
        <f t="shared" si="0"/>
        <v>2.1037041514908796E-2</v>
      </c>
    </row>
    <row r="17" spans="1:6" ht="14.25" customHeight="1">
      <c r="A17" s="62">
        <v>12</v>
      </c>
      <c r="B17" s="75" t="s">
        <v>41</v>
      </c>
      <c r="C17" s="75"/>
      <c r="D17" s="75">
        <v>8</v>
      </c>
      <c r="E17" s="75">
        <v>8</v>
      </c>
      <c r="F17" s="82">
        <f t="shared" si="0"/>
        <v>1.2090253744200456E-4</v>
      </c>
    </row>
    <row r="18" spans="1:6" ht="14.25" customHeight="1">
      <c r="A18" s="62">
        <v>13</v>
      </c>
      <c r="B18" s="75" t="s">
        <v>42</v>
      </c>
      <c r="C18" s="75">
        <v>2737</v>
      </c>
      <c r="D18" s="75">
        <v>188</v>
      </c>
      <c r="E18" s="75">
        <v>2925</v>
      </c>
      <c r="F18" s="82">
        <f t="shared" si="0"/>
        <v>4.4204990252232922E-2</v>
      </c>
    </row>
    <row r="19" spans="1:6" ht="14.25" customHeight="1">
      <c r="A19" s="62">
        <v>14</v>
      </c>
      <c r="B19" s="75" t="s">
        <v>43</v>
      </c>
      <c r="C19" s="75">
        <v>3</v>
      </c>
      <c r="D19" s="75">
        <v>266</v>
      </c>
      <c r="E19" s="75">
        <v>269</v>
      </c>
      <c r="F19" s="82">
        <f t="shared" si="0"/>
        <v>4.0653478214874037E-3</v>
      </c>
    </row>
    <row r="20" spans="1:6" ht="14.25" customHeight="1">
      <c r="A20" s="62">
        <v>15</v>
      </c>
      <c r="B20" s="75" t="s">
        <v>44</v>
      </c>
      <c r="C20" s="75">
        <v>876</v>
      </c>
      <c r="D20" s="75">
        <v>41</v>
      </c>
      <c r="E20" s="75">
        <v>917</v>
      </c>
      <c r="F20" s="82">
        <f t="shared" si="0"/>
        <v>1.3858453354289773E-2</v>
      </c>
    </row>
    <row r="21" spans="1:6" ht="14.25" customHeight="1">
      <c r="A21" s="62">
        <v>16</v>
      </c>
      <c r="B21" s="75" t="s">
        <v>45</v>
      </c>
      <c r="C21" s="75">
        <v>60</v>
      </c>
      <c r="D21" s="75">
        <v>5</v>
      </c>
      <c r="E21" s="75">
        <v>65</v>
      </c>
      <c r="F21" s="82">
        <f t="shared" si="0"/>
        <v>9.8233311671628719E-4</v>
      </c>
    </row>
    <row r="22" spans="1:6" ht="14.25" customHeight="1">
      <c r="A22" s="62">
        <v>17</v>
      </c>
      <c r="B22" s="75" t="s">
        <v>46</v>
      </c>
      <c r="C22" s="75">
        <v>107</v>
      </c>
      <c r="D22" s="75">
        <v>2456</v>
      </c>
      <c r="E22" s="75">
        <v>2563</v>
      </c>
      <c r="F22" s="82">
        <f t="shared" si="0"/>
        <v>3.8734150432982214E-2</v>
      </c>
    </row>
    <row r="23" spans="1:6" ht="14.25" customHeight="1">
      <c r="A23" s="62">
        <v>18</v>
      </c>
      <c r="B23" s="75" t="s">
        <v>47</v>
      </c>
      <c r="C23" s="75">
        <v>172</v>
      </c>
      <c r="D23" s="75">
        <v>456</v>
      </c>
      <c r="E23" s="75">
        <v>628</v>
      </c>
      <c r="F23" s="82">
        <f t="shared" si="0"/>
        <v>9.4908491891973583E-3</v>
      </c>
    </row>
    <row r="24" spans="1:6" ht="14.25" customHeight="1">
      <c r="A24" s="62">
        <v>19</v>
      </c>
      <c r="B24" s="75" t="s">
        <v>48</v>
      </c>
      <c r="C24" s="75">
        <v>305</v>
      </c>
      <c r="D24" s="75">
        <v>1716</v>
      </c>
      <c r="E24" s="75">
        <v>2021</v>
      </c>
      <c r="F24" s="82">
        <f t="shared" si="0"/>
        <v>3.0543003521286402E-2</v>
      </c>
    </row>
    <row r="25" spans="1:6" ht="14.25" customHeight="1">
      <c r="A25" s="62">
        <v>20</v>
      </c>
      <c r="B25" s="75" t="s">
        <v>49</v>
      </c>
      <c r="C25" s="75">
        <v>1008</v>
      </c>
      <c r="D25" s="75">
        <v>1513</v>
      </c>
      <c r="E25" s="75">
        <v>2521</v>
      </c>
      <c r="F25" s="82">
        <f t="shared" si="0"/>
        <v>3.8099412111411692E-2</v>
      </c>
    </row>
    <row r="26" spans="1:6" ht="14.25" customHeight="1">
      <c r="A26" s="62">
        <v>21</v>
      </c>
      <c r="B26" s="75" t="s">
        <v>50</v>
      </c>
      <c r="C26" s="75"/>
      <c r="D26" s="75">
        <v>11</v>
      </c>
      <c r="E26" s="75">
        <v>11</v>
      </c>
      <c r="F26" s="82">
        <f t="shared" si="0"/>
        <v>1.6624098898275627E-4</v>
      </c>
    </row>
    <row r="27" spans="1:6" ht="14.25" customHeight="1">
      <c r="A27" s="62">
        <v>22</v>
      </c>
      <c r="B27" s="75" t="s">
        <v>51</v>
      </c>
      <c r="C27" s="75">
        <v>5438</v>
      </c>
      <c r="D27" s="75">
        <v>459</v>
      </c>
      <c r="E27" s="75">
        <v>5897</v>
      </c>
      <c r="F27" s="82">
        <f t="shared" si="0"/>
        <v>8.9120282911937618E-2</v>
      </c>
    </row>
    <row r="28" spans="1:6" ht="14.25" customHeight="1">
      <c r="A28" s="62">
        <v>23</v>
      </c>
      <c r="B28" s="75" t="s">
        <v>52</v>
      </c>
      <c r="C28" s="75">
        <v>3054</v>
      </c>
      <c r="D28" s="75">
        <v>704</v>
      </c>
      <c r="E28" s="75">
        <v>3758</v>
      </c>
      <c r="F28" s="82">
        <f t="shared" si="0"/>
        <v>5.6793966963381647E-2</v>
      </c>
    </row>
    <row r="29" spans="1:6" ht="14.25" customHeight="1">
      <c r="A29" s="62">
        <v>24</v>
      </c>
      <c r="B29" s="94" t="s">
        <v>53</v>
      </c>
      <c r="C29" s="95">
        <v>48296</v>
      </c>
      <c r="D29" s="95">
        <v>17873</v>
      </c>
      <c r="E29" s="95">
        <v>66169</v>
      </c>
      <c r="F29" s="82">
        <f>IF(E29=0,"",E29/$E$29)</f>
        <v>1</v>
      </c>
    </row>
    <row r="30" spans="1:6" ht="14.25" customHeight="1">
      <c r="A30" s="62" t="s">
        <v>54</v>
      </c>
      <c r="B30" s="71"/>
      <c r="C30" s="75"/>
      <c r="D30" s="75"/>
      <c r="E30" s="75"/>
      <c r="F30" s="82" t="s">
        <v>54</v>
      </c>
    </row>
    <row r="31" spans="1:6" ht="14.25" customHeight="1">
      <c r="A31" s="62"/>
      <c r="B31" s="71"/>
      <c r="C31" s="75"/>
      <c r="D31" s="75"/>
      <c r="E31" s="75"/>
      <c r="F31" s="82"/>
    </row>
    <row r="32" spans="1:6">
      <c r="A32" s="63"/>
    </row>
    <row r="36" spans="1:2">
      <c r="B36" s="61"/>
    </row>
    <row r="37" spans="1:2">
      <c r="A37" t="s">
        <v>55</v>
      </c>
    </row>
    <row r="38" spans="1:2">
      <c r="A38" t="s">
        <v>56</v>
      </c>
    </row>
    <row r="39" spans="1:2">
      <c r="A39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topLeftCell="A4" zoomScaleNormal="100" workbookViewId="0">
      <selection activeCell="C11" sqref="C11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0" t="s">
        <v>57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75">
      <c r="A2" s="100" t="s">
        <v>58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>
      <c r="A3" s="101" t="str">
        <f>'Summary Load Customers '!A2</f>
        <v>Data as of February 28, 2026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98" t="s">
        <v>59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5">
      <c r="A6" s="70"/>
      <c r="B6" s="70"/>
      <c r="C6" s="70"/>
      <c r="D6" s="39"/>
      <c r="E6" s="39"/>
      <c r="F6" s="40"/>
      <c r="G6" s="40"/>
      <c r="H6" s="41"/>
      <c r="I6" s="12"/>
    </row>
    <row r="7" spans="1:9" ht="24" customHeight="1">
      <c r="A7" s="99" t="s">
        <v>60</v>
      </c>
      <c r="B7" s="99"/>
      <c r="C7" s="99"/>
      <c r="D7" s="99"/>
      <c r="E7" s="99"/>
      <c r="F7" s="99"/>
      <c r="G7" s="99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9" ht="15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9" t="s">
        <v>63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9" ht="15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408</v>
      </c>
      <c r="C18" s="27">
        <f>IF(B18=0,0,B18/'Summary Load Customers '!$B$18)</f>
        <v>1.2991065458412671E-3</v>
      </c>
      <c r="D18" s="26">
        <f>REC_programs_detail!C26</f>
        <v>49</v>
      </c>
      <c r="E18" s="27">
        <f>IF(D18=0,0,D18/('Summary Load Customers '!$D$18+'Summary Load Customers '!$F$18))</f>
        <v>1.2759752096244987E-3</v>
      </c>
      <c r="F18" s="26">
        <f>B18+D18</f>
        <v>457</v>
      </c>
      <c r="G18" s="27">
        <f>IF(F18=0,0,F18/'Summary Load Customers '!$H$18)</f>
        <v>1.296586318035317E-3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0,457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7" t="s">
        <v>65</v>
      </c>
      <c r="B21" s="97"/>
      <c r="C21" s="97"/>
      <c r="D21" s="97"/>
      <c r="E21" s="97"/>
      <c r="F21" s="97"/>
      <c r="G21" s="97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9" ht="15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408</v>
      </c>
      <c r="C25" s="27">
        <f>IF(B25=0,0,B25/'Summary Load Customers '!$B$18)</f>
        <v>1.2991065458412671E-3</v>
      </c>
      <c r="D25" s="26">
        <f>D11+D18</f>
        <v>49</v>
      </c>
      <c r="E25" s="27">
        <f>IF(D25=0,0,D25/('Summary Load Customers '!$D$18+'Summary Load Customers '!$F$18))</f>
        <v>1.2759752096244987E-3</v>
      </c>
      <c r="F25" s="26">
        <f>B25+D25</f>
        <v>457</v>
      </c>
      <c r="G25" s="27">
        <f>IF(F25=0,0,F25/'Summary Load Customers '!$H$18)</f>
        <v>1.296586318035317E-3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0,457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20</v>
      </c>
    </row>
    <row r="29" spans="1:9" ht="13.5">
      <c r="A29" s="42"/>
    </row>
    <row r="30" spans="1:9" ht="13.5">
      <c r="A30" s="42" t="s">
        <v>67</v>
      </c>
    </row>
    <row r="31" spans="1:9">
      <c r="A31" s="43" t="s">
        <v>68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tabSelected="1" view="pageLayout" zoomScaleNormal="110" workbookViewId="0">
      <selection activeCell="C24" sqref="C24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96" t="s">
        <v>69</v>
      </c>
      <c r="B1" s="96"/>
      <c r="C1" s="96"/>
      <c r="D1" s="96"/>
      <c r="E1" s="46"/>
      <c r="F1" s="46"/>
      <c r="G1" s="83"/>
      <c r="H1" s="83"/>
      <c r="I1" s="83"/>
    </row>
    <row r="2" spans="1:9" s="5" customFormat="1" ht="18" customHeight="1">
      <c r="A2" s="96" t="str">
        <f>'Summary Load Customers '!A2</f>
        <v>Data as of February 28, 2026</v>
      </c>
      <c r="B2" s="96"/>
      <c r="C2" s="96"/>
      <c r="D2" s="96"/>
      <c r="E2" s="11"/>
      <c r="F2" s="11"/>
      <c r="G2" s="12"/>
      <c r="H2" s="12"/>
      <c r="I2" s="12"/>
    </row>
    <row r="3" spans="1:9" s="47" customFormat="1" ht="15" customHeight="1">
      <c r="A3" s="84"/>
      <c r="B3" s="84"/>
      <c r="C3" s="84"/>
      <c r="D3" s="84"/>
      <c r="E3" s="46"/>
      <c r="F3" s="46"/>
      <c r="G3" s="83"/>
      <c r="H3" s="83"/>
      <c r="I3" s="83"/>
    </row>
    <row r="4" spans="1:9" s="47" customFormat="1" ht="22.5">
      <c r="A4" s="49" t="s">
        <v>70</v>
      </c>
      <c r="B4" s="50" t="s">
        <v>27</v>
      </c>
      <c r="C4" s="49" t="s">
        <v>28</v>
      </c>
      <c r="D4" s="49" t="s">
        <v>6</v>
      </c>
      <c r="E4" s="46"/>
      <c r="F4" s="46"/>
      <c r="G4" s="83"/>
      <c r="H4" s="83"/>
      <c r="I4" s="83"/>
    </row>
    <row r="5" spans="1:9" s="47" customFormat="1" ht="15" customHeight="1">
      <c r="A5" s="85" t="s">
        <v>71</v>
      </c>
      <c r="B5" s="86"/>
      <c r="C5" s="72"/>
      <c r="D5" s="73">
        <f>IF(C5=0,0,C5)</f>
        <v>0</v>
      </c>
      <c r="E5" s="46"/>
      <c r="F5" s="46"/>
      <c r="G5" s="83"/>
      <c r="H5" s="83"/>
      <c r="I5" s="83"/>
    </row>
    <row r="6" spans="1:9">
      <c r="A6" s="85" t="s">
        <v>72</v>
      </c>
      <c r="B6" s="72">
        <v>0</v>
      </c>
      <c r="C6" s="72">
        <v>0</v>
      </c>
      <c r="D6" s="73">
        <f>SUM(B6:C6)</f>
        <v>0</v>
      </c>
      <c r="E6" s="84"/>
      <c r="F6" s="84"/>
      <c r="G6" s="84"/>
      <c r="H6" s="84"/>
      <c r="I6" s="84"/>
    </row>
    <row r="7" spans="1:9" s="52" customFormat="1">
      <c r="A7" s="85" t="s">
        <v>73</v>
      </c>
      <c r="B7" s="72">
        <v>0</v>
      </c>
      <c r="C7" s="72">
        <v>0</v>
      </c>
      <c r="D7" s="73">
        <f>SUM(B7:C7)</f>
        <v>0</v>
      </c>
      <c r="E7" s="87"/>
      <c r="F7" s="87"/>
      <c r="G7" s="51"/>
      <c r="H7" s="88"/>
      <c r="I7" s="88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4"/>
      <c r="F8" s="84"/>
      <c r="G8" s="53"/>
      <c r="H8" s="84"/>
      <c r="I8" s="84"/>
    </row>
    <row r="9" spans="1:9">
      <c r="A9" s="84"/>
      <c r="B9" s="89"/>
      <c r="C9" s="89"/>
      <c r="D9" s="89"/>
      <c r="E9" s="54"/>
      <c r="F9" s="54"/>
      <c r="G9" s="53"/>
      <c r="H9" s="84"/>
      <c r="I9" s="84"/>
    </row>
    <row r="10" spans="1:9" ht="22.5">
      <c r="A10" s="65" t="s">
        <v>74</v>
      </c>
      <c r="B10" s="49" t="s">
        <v>27</v>
      </c>
      <c r="C10" s="49" t="str">
        <f>C4</f>
        <v>Business</v>
      </c>
      <c r="D10" s="49" t="s">
        <v>6</v>
      </c>
      <c r="E10" s="90"/>
      <c r="F10" s="91"/>
      <c r="G10" s="53"/>
      <c r="H10" s="84"/>
      <c r="I10" s="84"/>
    </row>
    <row r="11" spans="1:9">
      <c r="A11" s="85" t="s">
        <v>71</v>
      </c>
      <c r="B11" s="86"/>
      <c r="C11" s="72"/>
      <c r="D11" s="73">
        <f>IF(C11=0,0,C11)</f>
        <v>0</v>
      </c>
      <c r="E11" s="90"/>
      <c r="F11" s="91"/>
      <c r="G11" s="53"/>
      <c r="H11" s="84"/>
      <c r="I11" s="84"/>
    </row>
    <row r="12" spans="1:9">
      <c r="A12" s="85" t="s">
        <v>72</v>
      </c>
      <c r="B12" s="72">
        <v>0</v>
      </c>
      <c r="C12" s="72">
        <v>0</v>
      </c>
      <c r="D12" s="73">
        <f>SUM(B12:C12)</f>
        <v>0</v>
      </c>
      <c r="E12" s="90"/>
      <c r="F12" s="91"/>
      <c r="G12" s="57"/>
      <c r="H12" s="84"/>
      <c r="I12" s="84"/>
    </row>
    <row r="13" spans="1:9">
      <c r="A13" s="85" t="s">
        <v>73</v>
      </c>
      <c r="B13" s="72">
        <v>0</v>
      </c>
      <c r="C13" s="72">
        <v>0</v>
      </c>
      <c r="D13" s="73">
        <f>SUM(B13:C13)</f>
        <v>0</v>
      </c>
      <c r="E13" s="58"/>
      <c r="F13" s="59"/>
      <c r="G13" s="57"/>
      <c r="H13" s="84"/>
      <c r="I13" s="84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4"/>
      <c r="F14" s="84"/>
      <c r="G14" s="57"/>
      <c r="H14" s="84"/>
      <c r="I14" s="84"/>
    </row>
    <row r="15" spans="1:9">
      <c r="A15" s="84"/>
      <c r="B15" s="84"/>
      <c r="C15" s="84"/>
      <c r="D15" s="92"/>
      <c r="E15" s="54"/>
      <c r="F15" s="54"/>
      <c r="G15" s="53"/>
      <c r="H15" s="84"/>
      <c r="I15" s="84"/>
    </row>
    <row r="16" spans="1:9" ht="22.5">
      <c r="A16" s="49" t="s">
        <v>75</v>
      </c>
      <c r="B16" s="49" t="s">
        <v>27</v>
      </c>
      <c r="C16" s="49" t="str">
        <f>C4</f>
        <v>Business</v>
      </c>
      <c r="D16" s="49" t="s">
        <v>6</v>
      </c>
      <c r="E16" s="90"/>
      <c r="F16" s="91"/>
      <c r="G16" s="53"/>
      <c r="H16" s="84"/>
      <c r="I16" s="84"/>
    </row>
    <row r="17" spans="1:8">
      <c r="A17" s="85" t="s">
        <v>71</v>
      </c>
      <c r="B17" s="86"/>
      <c r="C17" s="93">
        <f t="shared" ref="C17:D18" si="0">IF(C5+C11=0,0,C5+C11)</f>
        <v>0</v>
      </c>
      <c r="D17" s="73"/>
      <c r="E17" s="90"/>
      <c r="F17" s="91"/>
      <c r="G17" s="53"/>
      <c r="H17" s="84"/>
    </row>
    <row r="18" spans="1:8">
      <c r="A18" s="85" t="s">
        <v>72</v>
      </c>
      <c r="B18" s="93">
        <f>IF(B6+B12=0,0,B6+B12)</f>
        <v>0</v>
      </c>
      <c r="C18" s="93">
        <f>IF(C6+C12=0,0,C6+C12)</f>
        <v>0</v>
      </c>
      <c r="D18" s="73">
        <f t="shared" si="0"/>
        <v>0</v>
      </c>
      <c r="E18" s="90"/>
      <c r="F18" s="91"/>
      <c r="G18" s="57"/>
      <c r="H18" s="84"/>
    </row>
    <row r="19" spans="1:8">
      <c r="A19" s="85" t="s">
        <v>73</v>
      </c>
      <c r="B19" s="93">
        <f>IF(B7+B13=0,0,B7+B13)</f>
        <v>0</v>
      </c>
      <c r="C19" s="93">
        <f>IF(C7+C13=0,0,C7+C13)</f>
        <v>0</v>
      </c>
      <c r="D19" s="73">
        <f>IF(D7+D13=0,0,D7+D13)</f>
        <v>0</v>
      </c>
      <c r="E19" s="58"/>
      <c r="F19" s="59"/>
      <c r="G19" s="57"/>
      <c r="H19" s="84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4"/>
    </row>
    <row r="21" spans="1:8">
      <c r="A21" s="84"/>
      <c r="B21" s="84"/>
      <c r="C21" s="84"/>
      <c r="D21" s="84"/>
      <c r="E21" s="53"/>
      <c r="F21" s="57"/>
      <c r="G21" s="57"/>
      <c r="H21" s="84"/>
    </row>
    <row r="22" spans="1:8" ht="22.5">
      <c r="A22" s="65" t="s">
        <v>76</v>
      </c>
      <c r="B22" s="49" t="s">
        <v>27</v>
      </c>
      <c r="C22" s="49" t="s">
        <v>28</v>
      </c>
      <c r="D22" s="49" t="s">
        <v>6</v>
      </c>
      <c r="E22" s="84"/>
      <c r="F22" s="57"/>
      <c r="G22" s="57"/>
      <c r="H22" s="84"/>
    </row>
    <row r="23" spans="1:8">
      <c r="A23" s="85" t="s">
        <v>71</v>
      </c>
      <c r="B23" s="86"/>
      <c r="C23" s="93">
        <f>IF(C11+C17=0,0,C11+C17)</f>
        <v>0</v>
      </c>
      <c r="D23" s="73">
        <f>IF(C23=0,0,C23)</f>
        <v>0</v>
      </c>
      <c r="E23" s="84"/>
      <c r="F23" s="57"/>
      <c r="G23" s="57"/>
      <c r="H23" s="84"/>
    </row>
    <row r="24" spans="1:8">
      <c r="A24" s="85" t="s">
        <v>72</v>
      </c>
      <c r="B24" s="72">
        <v>129</v>
      </c>
      <c r="C24" s="72">
        <v>11</v>
      </c>
      <c r="D24" s="73">
        <f>SUM(B24:C24)</f>
        <v>140</v>
      </c>
      <c r="E24" s="84"/>
      <c r="F24" s="57"/>
      <c r="G24" s="57"/>
      <c r="H24" s="84"/>
    </row>
    <row r="25" spans="1:8">
      <c r="A25" s="85" t="s">
        <v>73</v>
      </c>
      <c r="B25" s="72">
        <v>279</v>
      </c>
      <c r="C25" s="72">
        <v>38</v>
      </c>
      <c r="D25" s="73">
        <f>SUM(B25:C25)</f>
        <v>317</v>
      </c>
      <c r="E25" s="84"/>
      <c r="F25" s="84"/>
      <c r="G25" s="84"/>
      <c r="H25" s="84"/>
    </row>
    <row r="26" spans="1:8">
      <c r="A26" s="55" t="str">
        <f>A20</f>
        <v>Total</v>
      </c>
      <c r="B26" s="74">
        <f>IF(B24+B25=0,0,B24+B25)</f>
        <v>408</v>
      </c>
      <c r="C26" s="56">
        <f>IF(SUM(C23:C25)=0,0,SUM(C23:C25))</f>
        <v>49</v>
      </c>
      <c r="D26" s="56">
        <f>IF(SUM(D23:D25)=0,0,SUM(D23:D25))</f>
        <v>457</v>
      </c>
      <c r="E26" s="84"/>
      <c r="F26" s="84"/>
      <c r="G26" s="84"/>
      <c r="H26" s="84"/>
    </row>
    <row r="28" spans="1:8">
      <c r="A28" s="49" t="s">
        <v>77</v>
      </c>
      <c r="B28" s="49" t="s">
        <v>27</v>
      </c>
      <c r="C28" s="49" t="str">
        <f>C16</f>
        <v>Business</v>
      </c>
      <c r="D28" s="49" t="s">
        <v>6</v>
      </c>
      <c r="E28" s="84"/>
      <c r="F28" s="84"/>
      <c r="G28" s="84"/>
      <c r="H28" s="84"/>
    </row>
    <row r="29" spans="1:8">
      <c r="A29" s="85" t="s">
        <v>71</v>
      </c>
      <c r="B29" s="86">
        <f>B17+B23</f>
        <v>0</v>
      </c>
      <c r="C29" s="93">
        <f t="shared" ref="C29:D31" si="1">C17+C23</f>
        <v>0</v>
      </c>
      <c r="D29" s="73">
        <f t="shared" si="1"/>
        <v>0</v>
      </c>
      <c r="E29" s="84"/>
      <c r="F29" s="84"/>
      <c r="G29" s="84"/>
      <c r="H29" s="84"/>
    </row>
    <row r="30" spans="1:8">
      <c r="A30" s="85" t="s">
        <v>72</v>
      </c>
      <c r="B30" s="93">
        <f>B18+B24</f>
        <v>129</v>
      </c>
      <c r="C30" s="93">
        <f t="shared" si="1"/>
        <v>11</v>
      </c>
      <c r="D30" s="73">
        <f t="shared" si="1"/>
        <v>140</v>
      </c>
      <c r="E30" s="84"/>
      <c r="F30" s="84"/>
      <c r="G30" s="84"/>
      <c r="H30" s="84"/>
    </row>
    <row r="31" spans="1:8">
      <c r="A31" s="85" t="s">
        <v>73</v>
      </c>
      <c r="B31" s="93">
        <f>B19+B25</f>
        <v>279</v>
      </c>
      <c r="C31" s="93">
        <f t="shared" si="1"/>
        <v>38</v>
      </c>
      <c r="D31" s="73">
        <f t="shared" si="1"/>
        <v>317</v>
      </c>
      <c r="E31" s="84"/>
      <c r="F31" s="84"/>
      <c r="G31" s="84"/>
      <c r="H31" s="84"/>
    </row>
    <row r="32" spans="1:8">
      <c r="A32" s="55" t="str">
        <f>A26</f>
        <v>Total</v>
      </c>
      <c r="B32" s="56">
        <f>IF(B30+B31=0,0,B30+B31)</f>
        <v>408</v>
      </c>
      <c r="C32" s="56">
        <f>IF(SUM(C29:C31)=0,0,SUM(C29:C31))</f>
        <v>49</v>
      </c>
      <c r="D32" s="56">
        <f>SUM(D29:D31)</f>
        <v>457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457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"&amp;TEXT($D$32,"0,000")&amp; " of UI's customers are participating in all REC programs"</f>
        <v>In summary, 0,457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78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D2D0F-D661-492B-92FB-4A59CF007833}"/>
</file>

<file path=customXml/itemProps2.xml><?xml version="1.0" encoding="utf-8"?>
<ds:datastoreItem xmlns:ds="http://schemas.openxmlformats.org/officeDocument/2006/customXml" ds:itemID="{D6E1DDE4-AEA8-48A5-875B-FF6C4D3F3DE1}"/>
</file>

<file path=customXml/itemProps3.xml><?xml version="1.0" encoding="utf-8"?>
<ds:datastoreItem xmlns:ds="http://schemas.openxmlformats.org/officeDocument/2006/customXml" ds:itemID="{5B7DF29F-3967-4780-BE65-654B64E9E397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2026-03-25T13:52:43Z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