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6/2026-04/"/>
    </mc:Choice>
  </mc:AlternateContent>
  <xr:revisionPtr revIDLastSave="0" documentId="8_{7E496D61-84C3-4DDA-BE7D-0BF59E482EB7}" xr6:coauthVersionLast="47" xr6:coauthVersionMax="47" xr10:uidLastSave="{00000000-0000-0000-0000-000000000000}"/>
  <bookViews>
    <workbookView xWindow="-110" yWindow="-110" windowWidth="19420" windowHeight="1030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<sst xmlns="http://schemas.openxmlformats.org/spreadsheetml/2006/main" count="147" uniqueCount="79">
  <si>
    <t>Electric Supplier MWh Load and Customer Count</t>
  </si>
  <si>
    <t>Data as of April 30, 2026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</si>
  <si>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</si>
  <si>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</si>
  <si>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</si>
  <si>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</si>
  <si>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</si>
  <si>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</si>
  <si>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</si>
  <si>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</si>
  <si>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</si>
  <si>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</si>
  <si>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</si>
  <si>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166,586 MWh, or 55.5% of UI's total load is served by electric suppliers</t>
  </si>
  <si>
    <t>while 133,661 MHh, or 44.5% of the load is provided under Standard Service or Last Resort service through UI.</t>
  </si>
  <si>
    <t>Customer Count - Suppliers and UI 2</t>
  </si>
  <si>
    <t>Customers</t>
  </si>
  <si>
    <t>As the above table shows, 68,048 of UI's total customers, or 19.3% are served by electric suppliers</t>
  </si>
  <si>
    <t>while 284,950 or 80.7%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</si>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</sst>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right"/>
    </xf>
    <xf numFmtId="3" fontId="0" fillId="0" borderId="2" xfId="0" applyNumberFormat="1" applyBorder="1"/>
    <xf numFmtId="3" fontId="1" fillId="0" borderId="2" xfId="0" applyNumberFormat="1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topLeftCell="A3" zoomScale="106" zoomScaleNormal="100" zoomScalePageLayoutView="106" workbookViewId="0">
      <selection activeCell="B7" sqref="B7"/>
    </sheetView>
  </sheetViews>
  <sheetFormatPr defaultColWidth="9.140625" defaultRowHeight="12.6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6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20645.081000000013</v>
      </c>
      <c r="C7" s="66">
        <v>0.19241559151634099</v>
      </c>
      <c r="D7" s="44">
        <v>42663.131000000067</v>
      </c>
      <c r="E7" s="66">
        <v>0.48948805177481103</v>
      </c>
      <c r="F7" s="44">
        <v>103277.61399999999</v>
      </c>
      <c r="G7" s="66">
        <v>0.97621178371747552</v>
      </c>
      <c r="H7" s="67">
        <v>166585.82600000006</v>
      </c>
      <c r="I7" s="25">
        <v>0.55482896493188927</v>
      </c>
    </row>
    <row r="8" spans="1:9" ht="18" customHeight="1">
      <c r="A8" s="24" t="s">
        <v>11</v>
      </c>
      <c r="B8" s="68">
        <v>86649.139999999985</v>
      </c>
      <c r="C8" s="66">
        <v>0.80758440848365909</v>
      </c>
      <c r="D8" s="68">
        <v>44495.546000000002</v>
      </c>
      <c r="E8" s="66">
        <v>0.51051194822518897</v>
      </c>
      <c r="F8" s="68">
        <v>2516.6569999999997</v>
      </c>
      <c r="G8" s="66">
        <v>2.3788216282524408E-2</v>
      </c>
      <c r="H8" s="68">
        <v>133661.34299999999</v>
      </c>
      <c r="I8" s="25">
        <v>0.44517103506811073</v>
      </c>
    </row>
    <row r="9" spans="1:9" ht="18" customHeight="1">
      <c r="A9" s="24" t="s">
        <v>12</v>
      </c>
      <c r="B9" s="26">
        <v>107294.22099999999</v>
      </c>
      <c r="C9" s="27"/>
      <c r="D9" s="26">
        <v>87158.677000000069</v>
      </c>
      <c r="E9" s="27"/>
      <c r="F9" s="26">
        <v>105794.27099999999</v>
      </c>
      <c r="G9" s="27"/>
      <c r="H9" s="26">
        <v>300247.16900000005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4.1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50108</v>
      </c>
      <c r="C16" s="66">
        <v>0.1592585647405072</v>
      </c>
      <c r="D16" s="44">
        <v>17749</v>
      </c>
      <c r="E16" s="66">
        <v>0.46523026919346805</v>
      </c>
      <c r="F16" s="44">
        <v>191</v>
      </c>
      <c r="G16" s="66">
        <v>0.89252336448598135</v>
      </c>
      <c r="H16" s="67">
        <v>68048</v>
      </c>
      <c r="I16" s="25">
        <v>0.19277163043416676</v>
      </c>
    </row>
    <row r="17" spans="1:9" ht="18" customHeight="1">
      <c r="A17" s="24" t="s">
        <v>11</v>
      </c>
      <c r="B17" s="45">
        <v>264525</v>
      </c>
      <c r="C17" s="66">
        <v>0.84074143525949285</v>
      </c>
      <c r="D17" s="45">
        <v>20402</v>
      </c>
      <c r="E17" s="66">
        <v>0.5347697308065319</v>
      </c>
      <c r="F17" s="45">
        <v>23</v>
      </c>
      <c r="G17" s="66">
        <v>0.10747663551401869</v>
      </c>
      <c r="H17" s="45">
        <v>284950</v>
      </c>
      <c r="I17" s="25">
        <v>0.80722836956583321</v>
      </c>
    </row>
    <row r="18" spans="1:9" ht="18" customHeight="1">
      <c r="A18" s="24" t="s">
        <v>12</v>
      </c>
      <c r="B18" s="26">
        <v>314633</v>
      </c>
      <c r="C18" s="36"/>
      <c r="D18" s="26">
        <v>38151</v>
      </c>
      <c r="E18" s="27"/>
      <c r="F18" s="26">
        <v>214</v>
      </c>
      <c r="G18" s="27"/>
      <c r="H18" s="26">
        <v>352998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4.1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showZeros="0" view="pageLayout" zoomScaleNormal="100" workbookViewId="0">
      <selection activeCell="B5" sqref="B5"/>
    </sheetView>
  </sheetViews>
  <sheetFormatPr defaultColWidth="9.140625" defaultRowHeight="12.6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April 30, 2026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 ht="12.95">
      <c r="A4" s="79"/>
      <c r="B4" s="80"/>
      <c r="C4" s="2" t="s">
        <v>25</v>
      </c>
      <c r="D4" s="8"/>
      <c r="E4" s="8"/>
      <c r="F4" s="10"/>
    </row>
    <row r="5" spans="1:6" s="5" customFormat="1" ht="26.1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95">
        <v>1079</v>
      </c>
      <c r="D6" s="95">
        <v>4590</v>
      </c>
      <c r="E6" s="95">
        <v>5669</v>
      </c>
      <c r="F6" s="82">
        <v>8.3310065102061806E-2</v>
      </c>
    </row>
    <row r="7" spans="1:6" ht="14.25" customHeight="1">
      <c r="A7" s="62">
        <v>2</v>
      </c>
      <c r="B7" s="75" t="s">
        <v>31</v>
      </c>
      <c r="C7" s="95">
        <v>2</v>
      </c>
      <c r="D7" s="95">
        <v>36</v>
      </c>
      <c r="E7" s="95">
        <v>38</v>
      </c>
      <c r="F7" s="82">
        <v>5.5843755051655471E-4</v>
      </c>
    </row>
    <row r="8" spans="1:6" ht="14.25" customHeight="1">
      <c r="A8" s="62">
        <v>3</v>
      </c>
      <c r="B8" s="75" t="s">
        <v>32</v>
      </c>
      <c r="C8" s="95">
        <v>16786</v>
      </c>
      <c r="D8" s="95">
        <v>1588</v>
      </c>
      <c r="E8" s="95">
        <v>18374</v>
      </c>
      <c r="F8" s="82">
        <v>0.27001925139976779</v>
      </c>
    </row>
    <row r="9" spans="1:6" ht="14.25" customHeight="1">
      <c r="A9" s="62">
        <v>4</v>
      </c>
      <c r="B9" s="75" t="s">
        <v>33</v>
      </c>
      <c r="C9" s="95">
        <v>63</v>
      </c>
      <c r="D9" s="95">
        <v>563</v>
      </c>
      <c r="E9" s="95">
        <v>626</v>
      </c>
      <c r="F9" s="82">
        <v>9.1995238585095597E-3</v>
      </c>
    </row>
    <row r="10" spans="1:6" ht="14.25" customHeight="1">
      <c r="A10" s="62">
        <v>5</v>
      </c>
      <c r="B10" s="75" t="s">
        <v>34</v>
      </c>
      <c r="C10" s="95">
        <v>10690</v>
      </c>
      <c r="D10" s="95">
        <v>415</v>
      </c>
      <c r="E10" s="95">
        <v>11105</v>
      </c>
      <c r="F10" s="82">
        <v>0.16319602627595634</v>
      </c>
    </row>
    <row r="11" spans="1:6" ht="14.25" customHeight="1">
      <c r="A11" s="62">
        <v>6</v>
      </c>
      <c r="B11" s="75" t="s">
        <v>35</v>
      </c>
      <c r="C11" s="95">
        <v>7419</v>
      </c>
      <c r="D11" s="95">
        <v>844</v>
      </c>
      <c r="E11" s="95">
        <v>8263</v>
      </c>
      <c r="F11" s="82">
        <v>0.12143077578732346</v>
      </c>
    </row>
    <row r="12" spans="1:6" ht="14.25" customHeight="1">
      <c r="A12" s="62">
        <v>7</v>
      </c>
      <c r="B12" s="75" t="s">
        <v>36</v>
      </c>
      <c r="C12" s="95">
        <v>8</v>
      </c>
      <c r="D12" s="95">
        <v>307</v>
      </c>
      <c r="E12" s="95">
        <v>315</v>
      </c>
      <c r="F12" s="82">
        <v>4.6291533792819665E-3</v>
      </c>
    </row>
    <row r="13" spans="1:6" ht="14.25" customHeight="1">
      <c r="A13" s="62">
        <v>8</v>
      </c>
      <c r="B13" s="75" t="s">
        <v>37</v>
      </c>
      <c r="C13" s="95">
        <v>2</v>
      </c>
      <c r="D13" s="95">
        <v>65</v>
      </c>
      <c r="E13" s="95">
        <v>67</v>
      </c>
      <c r="F13" s="82">
        <v>9.8461357591076749E-4</v>
      </c>
    </row>
    <row r="14" spans="1:6" ht="14.25" customHeight="1">
      <c r="A14" s="62">
        <v>9</v>
      </c>
      <c r="B14" s="75" t="s">
        <v>38</v>
      </c>
      <c r="C14" s="95">
        <v>2</v>
      </c>
      <c r="D14" s="95">
        <v>5</v>
      </c>
      <c r="E14" s="95">
        <v>7</v>
      </c>
      <c r="F14" s="82">
        <v>1.0287007509515482E-4</v>
      </c>
    </row>
    <row r="15" spans="1:6" ht="14.25" customHeight="1">
      <c r="A15" s="62">
        <v>10</v>
      </c>
      <c r="B15" s="75" t="s">
        <v>39</v>
      </c>
      <c r="C15" s="95">
        <v>418</v>
      </c>
      <c r="D15" s="95">
        <v>410</v>
      </c>
      <c r="E15" s="95">
        <v>828</v>
      </c>
      <c r="F15" s="82">
        <v>1.2168060311255455E-2</v>
      </c>
    </row>
    <row r="16" spans="1:6" ht="14.25" customHeight="1">
      <c r="A16" s="62">
        <v>11</v>
      </c>
      <c r="B16" s="75" t="s">
        <v>40</v>
      </c>
      <c r="C16" s="95">
        <v>95</v>
      </c>
      <c r="D16" s="95">
        <v>1358</v>
      </c>
      <c r="E16" s="95">
        <v>1453</v>
      </c>
      <c r="F16" s="82">
        <v>2.135288844475142E-2</v>
      </c>
    </row>
    <row r="17" spans="1:6" ht="14.25" customHeight="1">
      <c r="A17" s="62">
        <v>12</v>
      </c>
      <c r="B17" s="75" t="s">
        <v>41</v>
      </c>
      <c r="C17" s="95"/>
      <c r="D17" s="95">
        <v>8</v>
      </c>
      <c r="E17" s="95">
        <v>8</v>
      </c>
      <c r="F17" s="82">
        <v>1.1756580010874837E-4</v>
      </c>
    </row>
    <row r="18" spans="1:6" ht="14.25" customHeight="1">
      <c r="A18" s="62">
        <v>13</v>
      </c>
      <c r="B18" s="75" t="s">
        <v>42</v>
      </c>
      <c r="C18" s="95">
        <v>2757</v>
      </c>
      <c r="D18" s="95">
        <v>237</v>
      </c>
      <c r="E18" s="95">
        <v>2994</v>
      </c>
      <c r="F18" s="82">
        <v>4.3999000690699078E-2</v>
      </c>
    </row>
    <row r="19" spans="1:6" ht="14.25" customHeight="1">
      <c r="A19" s="62">
        <v>14</v>
      </c>
      <c r="B19" s="75" t="s">
        <v>43</v>
      </c>
      <c r="C19" s="95">
        <v>3</v>
      </c>
      <c r="D19" s="95">
        <v>262</v>
      </c>
      <c r="E19" s="95">
        <v>265</v>
      </c>
      <c r="F19" s="82">
        <v>3.8943671286022895E-3</v>
      </c>
    </row>
    <row r="20" spans="1:6" ht="14.25" customHeight="1">
      <c r="A20" s="62">
        <v>15</v>
      </c>
      <c r="B20" s="75" t="s">
        <v>44</v>
      </c>
      <c r="C20" s="95">
        <v>863</v>
      </c>
      <c r="D20" s="95">
        <v>41</v>
      </c>
      <c r="E20" s="95">
        <v>904</v>
      </c>
      <c r="F20" s="82">
        <v>1.3284935412288566E-2</v>
      </c>
    </row>
    <row r="21" spans="1:6" ht="14.25" customHeight="1">
      <c r="A21" s="62">
        <v>16</v>
      </c>
      <c r="B21" s="75" t="s">
        <v>45</v>
      </c>
      <c r="C21" s="95">
        <v>59</v>
      </c>
      <c r="D21" s="95">
        <v>5</v>
      </c>
      <c r="E21" s="95">
        <v>64</v>
      </c>
      <c r="F21" s="82">
        <v>9.4052640086998696E-4</v>
      </c>
    </row>
    <row r="22" spans="1:6" ht="14.25" customHeight="1">
      <c r="A22" s="62">
        <v>17</v>
      </c>
      <c r="B22" s="75" t="s">
        <v>46</v>
      </c>
      <c r="C22" s="95">
        <v>107</v>
      </c>
      <c r="D22" s="95">
        <v>2447</v>
      </c>
      <c r="E22" s="95">
        <v>2554</v>
      </c>
      <c r="F22" s="82">
        <v>3.7532881684717918E-2</v>
      </c>
    </row>
    <row r="23" spans="1:6" ht="14.25" customHeight="1">
      <c r="A23" s="62">
        <v>18</v>
      </c>
      <c r="B23" s="75" t="s">
        <v>47</v>
      </c>
      <c r="C23" s="95">
        <v>312</v>
      </c>
      <c r="D23" s="95">
        <v>447</v>
      </c>
      <c r="E23" s="95">
        <v>759</v>
      </c>
      <c r="F23" s="82">
        <v>1.1154055285317502E-2</v>
      </c>
    </row>
    <row r="24" spans="1:6" ht="14.25" customHeight="1">
      <c r="A24" s="62">
        <v>19</v>
      </c>
      <c r="B24" s="75" t="s">
        <v>48</v>
      </c>
      <c r="C24" s="95">
        <v>294</v>
      </c>
      <c r="D24" s="95">
        <v>1699</v>
      </c>
      <c r="E24" s="95">
        <v>1993</v>
      </c>
      <c r="F24" s="82">
        <v>2.9288579952091935E-2</v>
      </c>
    </row>
    <row r="25" spans="1:6" ht="14.25" customHeight="1">
      <c r="A25" s="62">
        <v>20</v>
      </c>
      <c r="B25" s="75" t="s">
        <v>49</v>
      </c>
      <c r="C25" s="95">
        <v>1013</v>
      </c>
      <c r="D25" s="95">
        <v>1472</v>
      </c>
      <c r="E25" s="95">
        <v>2485</v>
      </c>
      <c r="F25" s="82">
        <v>3.651887665877996E-2</v>
      </c>
    </row>
    <row r="26" spans="1:6" ht="14.25" customHeight="1">
      <c r="A26" s="62">
        <v>21</v>
      </c>
      <c r="B26" s="75" t="s">
        <v>50</v>
      </c>
      <c r="C26" s="95">
        <v>4670</v>
      </c>
      <c r="D26" s="95">
        <v>425</v>
      </c>
      <c r="E26" s="95">
        <v>5095</v>
      </c>
      <c r="F26" s="82">
        <v>7.4874718944259108E-2</v>
      </c>
    </row>
    <row r="27" spans="1:6" ht="14.25" customHeight="1">
      <c r="A27" s="62">
        <v>22</v>
      </c>
      <c r="B27" s="75" t="s">
        <v>51</v>
      </c>
      <c r="C27" s="95">
        <v>3466</v>
      </c>
      <c r="D27" s="95">
        <v>715</v>
      </c>
      <c r="E27" s="95">
        <v>4181</v>
      </c>
      <c r="F27" s="82">
        <v>6.1442826281834617E-2</v>
      </c>
    </row>
    <row r="28" spans="1:6" ht="14.25" customHeight="1">
      <c r="A28" s="62">
        <v>23</v>
      </c>
      <c r="B28" s="94" t="s">
        <v>52</v>
      </c>
      <c r="C28" s="95">
        <v>50108</v>
      </c>
      <c r="D28" s="95">
        <v>17939</v>
      </c>
      <c r="E28" s="95">
        <v>68047</v>
      </c>
      <c r="F28" s="82">
        <v>1</v>
      </c>
    </row>
    <row r="29" spans="1:6" ht="14.25" customHeight="1">
      <c r="A29" s="62"/>
      <c r="B29" s="94"/>
      <c r="C29" s="96"/>
      <c r="D29" s="96"/>
      <c r="E29" s="96"/>
      <c r="F29" s="82"/>
    </row>
    <row r="30" spans="1:6" ht="14.25" customHeight="1">
      <c r="A30" s="62" t="s">
        <v>53</v>
      </c>
      <c r="B30" s="71"/>
      <c r="C30" s="75"/>
      <c r="D30" s="75"/>
      <c r="E30" s="75"/>
      <c r="F30" s="82" t="s">
        <v>53</v>
      </c>
    </row>
    <row r="31" spans="1:6" ht="14.25" customHeight="1">
      <c r="A31" s="62"/>
      <c r="B31" s="71"/>
      <c r="C31" s="75"/>
      <c r="D31" s="75"/>
      <c r="E31" s="75"/>
      <c r="F31" s="82"/>
    </row>
    <row r="32" spans="1:6">
      <c r="A32" s="63"/>
    </row>
    <row r="36" spans="1:2">
      <c r="B36" s="61"/>
    </row>
    <row r="37" spans="1:2">
      <c r="A37" t="s">
        <v>54</v>
      </c>
    </row>
    <row r="38" spans="1:2">
      <c r="A38" t="s">
        <v>55</v>
      </c>
    </row>
    <row r="39" spans="1:2">
      <c r="A39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C11" sqref="C11"/>
    </sheetView>
  </sheetViews>
  <sheetFormatPr defaultColWidth="9.140625" defaultRowHeight="12.6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6">
      <c r="A1" s="100" t="s">
        <v>56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6">
      <c r="A2" s="100" t="s">
        <v>57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 ht="12.95">
      <c r="A3" s="101" t="str">
        <f>'Summary Load Customers '!A2</f>
        <v>Data as of April 30, 2026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6">
      <c r="A5" s="98" t="s">
        <v>58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4.1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99" t="s">
        <v>59</v>
      </c>
      <c r="B7" s="99"/>
      <c r="C7" s="99"/>
      <c r="D7" s="99"/>
      <c r="E7" s="99"/>
      <c r="F7" s="99"/>
      <c r="G7" s="99"/>
    </row>
    <row r="8" spans="1:9" ht="14.1">
      <c r="A8" s="24"/>
      <c r="B8" s="14"/>
      <c r="C8" s="14"/>
      <c r="D8" s="14"/>
      <c r="E8" s="14"/>
      <c r="F8" s="14"/>
      <c r="G8" s="33"/>
      <c r="H8" s="12"/>
      <c r="I8" s="41"/>
    </row>
    <row r="9" spans="1:9" ht="14.1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4.1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1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4.1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4.1">
      <c r="G13" s="32"/>
    </row>
    <row r="14" spans="1:9" ht="14.1">
      <c r="A14" s="69" t="s">
        <v>62</v>
      </c>
      <c r="G14" s="32"/>
    </row>
    <row r="15" spans="1:9" ht="14.1">
      <c r="A15" s="24"/>
      <c r="B15" s="14"/>
      <c r="C15" s="14"/>
      <c r="D15" s="14"/>
      <c r="E15" s="14"/>
      <c r="F15" s="14"/>
      <c r="G15" s="33"/>
      <c r="H15" s="12"/>
    </row>
    <row r="16" spans="1:9" ht="14.1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4.1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1">
      <c r="B18" s="26">
        <f>REC_programs_detail!B26</f>
        <v>401</v>
      </c>
      <c r="C18" s="27">
        <f>IF(B18=0,0,B18/'Summary Load Customers '!$B$18)</f>
        <v>1.2745007675609361E-3</v>
      </c>
      <c r="D18" s="26">
        <f>REC_programs_detail!C26</f>
        <v>48</v>
      </c>
      <c r="E18" s="27">
        <f>IF(D18=0,0,D18/('Summary Load Customers '!$D$18+'Summary Load Customers '!$F$18))</f>
        <v>1.2511403623093967E-3</v>
      </c>
      <c r="F18" s="26">
        <f>B18+D18</f>
        <v>449</v>
      </c>
      <c r="G18" s="27">
        <f>IF(F18=0,0,F18/'Summary Load Customers '!$H$18)</f>
        <v>1.2719618808038572E-3</v>
      </c>
    </row>
    <row r="19" spans="1:9" ht="14.1">
      <c r="A19" s="43" t="str">
        <f>"As the above table shows, "&amp;TEXT(F18,"0,000")&amp;" of UI's customers, or "&amp;TEXT(G18,"0.0%")&amp;" are participating in the REC only program."</f>
        <v>As the above table shows, 0,449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1">
      <c r="A20" s="24"/>
      <c r="B20" s="31"/>
      <c r="C20" s="30"/>
      <c r="D20" s="31"/>
      <c r="E20" s="30"/>
      <c r="F20" s="31"/>
      <c r="G20" s="30"/>
      <c r="H20" s="31"/>
    </row>
    <row r="21" spans="1:9" ht="14.1">
      <c r="A21" s="97" t="s">
        <v>64</v>
      </c>
      <c r="B21" s="97"/>
      <c r="C21" s="97"/>
      <c r="D21" s="97"/>
      <c r="E21" s="97"/>
      <c r="F21" s="97"/>
      <c r="G21" s="97"/>
      <c r="I21" s="30"/>
    </row>
    <row r="22" spans="1:9" ht="14.1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4.1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4.1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1">
      <c r="B25" s="26">
        <f>B11+B18</f>
        <v>401</v>
      </c>
      <c r="C25" s="27">
        <f>IF(B25=0,0,B25/'Summary Load Customers '!$B$18)</f>
        <v>1.2745007675609361E-3</v>
      </c>
      <c r="D25" s="26">
        <f>D11+D18</f>
        <v>48</v>
      </c>
      <c r="E25" s="27">
        <f>IF(D25=0,0,D25/('Summary Load Customers '!$D$18+'Summary Load Customers '!$F$18))</f>
        <v>1.2511403623093967E-3</v>
      </c>
      <c r="F25" s="26">
        <f>B25+D25</f>
        <v>449</v>
      </c>
      <c r="G25" s="27">
        <f>IF(F25=0,0,F25/'Summary Load Customers '!$H$18)</f>
        <v>1.2719618808038572E-3</v>
      </c>
    </row>
    <row r="26" spans="1:9" ht="14.1">
      <c r="A26" s="43" t="str">
        <f>"As the above table shows, "&amp;TEXT(F25,"0,000")&amp;" of UI's customers, or "&amp;TEXT(G25,"0.0%")&amp;" are participating in the combined REC programs."</f>
        <v>As the above table shows, 0,449 of UI's customers, or 0.1% are participating in the combined REC programs.</v>
      </c>
      <c r="G26" s="32"/>
    </row>
    <row r="27" spans="1:9" ht="14.1">
      <c r="G27" s="32"/>
    </row>
    <row r="28" spans="1:9" ht="13.5">
      <c r="A28" s="42" t="s">
        <v>66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topLeftCell="A16" zoomScaleNormal="110" workbookViewId="0">
      <selection activeCell="B24" sqref="B24"/>
    </sheetView>
  </sheetViews>
  <sheetFormatPr defaultColWidth="9.140625" defaultRowHeight="9.9499999999999993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69</v>
      </c>
      <c r="B1" s="102"/>
      <c r="C1" s="102"/>
      <c r="D1" s="102"/>
      <c r="E1" s="46"/>
      <c r="F1" s="46"/>
      <c r="G1" s="83"/>
      <c r="H1" s="83"/>
      <c r="I1" s="83"/>
    </row>
    <row r="2" spans="1:9" s="5" customFormat="1" ht="18" customHeight="1">
      <c r="A2" s="102" t="str">
        <f>'Summary Load Customers '!A2</f>
        <v>Data as of April 30, 2026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1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71</v>
      </c>
      <c r="B5" s="86"/>
      <c r="C5" s="72"/>
      <c r="D5" s="73">
        <f>IF(C5=0,0,C5)</f>
        <v>0</v>
      </c>
      <c r="E5" s="46"/>
      <c r="F5" s="46"/>
      <c r="G5" s="83"/>
      <c r="H5" s="83"/>
      <c r="I5" s="83"/>
    </row>
    <row r="6" spans="1:9">
      <c r="A6" s="85" t="s">
        <v>72</v>
      </c>
      <c r="B6" s="72">
        <v>0</v>
      </c>
      <c r="C6" s="72">
        <v>0</v>
      </c>
      <c r="D6" s="73">
        <f>SUM(B6:C6)</f>
        <v>0</v>
      </c>
      <c r="E6" s="84"/>
      <c r="F6" s="84"/>
      <c r="G6" s="84"/>
      <c r="H6" s="84"/>
      <c r="I6" s="84"/>
    </row>
    <row r="7" spans="1:9" s="52" customFormat="1" ht="10.5">
      <c r="A7" s="85" t="s">
        <v>73</v>
      </c>
      <c r="B7" s="72">
        <v>0</v>
      </c>
      <c r="C7" s="72">
        <v>0</v>
      </c>
      <c r="D7" s="73">
        <f>SUM(B7:C7)</f>
        <v>0</v>
      </c>
      <c r="E7" s="87"/>
      <c r="F7" s="87"/>
      <c r="G7" s="51"/>
      <c r="H7" s="88"/>
      <c r="I7" s="88"/>
    </row>
    <row r="8" spans="1:9" ht="10.5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 ht="10.5">
      <c r="A9" s="84"/>
      <c r="B9" s="89"/>
      <c r="C9" s="89"/>
      <c r="D9" s="89"/>
      <c r="E9" s="54"/>
      <c r="F9" s="54"/>
      <c r="G9" s="53"/>
      <c r="H9" s="84"/>
      <c r="I9" s="84"/>
    </row>
    <row r="10" spans="1:9" ht="21">
      <c r="A10" s="65" t="s">
        <v>74</v>
      </c>
      <c r="B10" s="49" t="s">
        <v>27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 ht="10.5">
      <c r="A11" s="85" t="s">
        <v>71</v>
      </c>
      <c r="B11" s="86"/>
      <c r="C11" s="72"/>
      <c r="D11" s="73">
        <f>IF(C11=0,0,C11)</f>
        <v>0</v>
      </c>
      <c r="E11" s="90"/>
      <c r="F11" s="91"/>
      <c r="G11" s="53"/>
      <c r="H11" s="84"/>
      <c r="I11" s="84"/>
    </row>
    <row r="12" spans="1:9" ht="10.5">
      <c r="A12" s="85" t="s">
        <v>72</v>
      </c>
      <c r="B12" s="72">
        <v>0</v>
      </c>
      <c r="C12" s="72">
        <v>0</v>
      </c>
      <c r="D12" s="73">
        <f>SUM(B12:C12)</f>
        <v>0</v>
      </c>
      <c r="E12" s="90"/>
      <c r="F12" s="91"/>
      <c r="G12" s="57"/>
      <c r="H12" s="84"/>
      <c r="I12" s="84"/>
    </row>
    <row r="13" spans="1:9" ht="10.5">
      <c r="A13" s="85" t="s">
        <v>73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4"/>
      <c r="I13" s="84"/>
    </row>
    <row r="14" spans="1:9" ht="10.5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 ht="10.5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1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 ht="10.5">
      <c r="A17" s="85" t="s">
        <v>71</v>
      </c>
      <c r="B17" s="86"/>
      <c r="C17" s="93">
        <f t="shared" ref="C17:D18" si="0">IF(C5+C11=0,0,C5+C11)</f>
        <v>0</v>
      </c>
      <c r="D17" s="73"/>
      <c r="E17" s="90"/>
      <c r="F17" s="91"/>
      <c r="G17" s="53"/>
      <c r="H17" s="84"/>
    </row>
    <row r="18" spans="1:8" ht="10.5">
      <c r="A18" s="85" t="s">
        <v>72</v>
      </c>
      <c r="B18" s="93">
        <f>IF(B6+B12=0,0,B6+B12)</f>
        <v>0</v>
      </c>
      <c r="C18" s="93">
        <f>IF(C6+C12=0,0,C6+C12)</f>
        <v>0</v>
      </c>
      <c r="D18" s="73">
        <f t="shared" si="0"/>
        <v>0</v>
      </c>
      <c r="E18" s="90"/>
      <c r="F18" s="91"/>
      <c r="G18" s="57"/>
      <c r="H18" s="84"/>
    </row>
    <row r="19" spans="1:8" ht="10.5">
      <c r="A19" s="85" t="s">
        <v>73</v>
      </c>
      <c r="B19" s="93">
        <f>IF(B7+B13=0,0,B7+B13)</f>
        <v>0</v>
      </c>
      <c r="C19" s="93">
        <f>IF(C7+C13=0,0,C7+C13)</f>
        <v>0</v>
      </c>
      <c r="D19" s="73">
        <f>IF(D7+D13=0,0,D7+D13)</f>
        <v>0</v>
      </c>
      <c r="E19" s="58"/>
      <c r="F19" s="59"/>
      <c r="G19" s="57"/>
      <c r="H19" s="84"/>
    </row>
    <row r="20" spans="1:8" ht="10.5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 ht="10.5">
      <c r="A21" s="84"/>
      <c r="B21" s="84"/>
      <c r="C21" s="84"/>
      <c r="D21" s="84"/>
      <c r="E21" s="53"/>
      <c r="F21" s="57"/>
      <c r="G21" s="57"/>
      <c r="H21" s="84"/>
    </row>
    <row r="22" spans="1:8" ht="21">
      <c r="A22" s="65" t="s">
        <v>76</v>
      </c>
      <c r="B22" s="49" t="s">
        <v>27</v>
      </c>
      <c r="C22" s="49" t="s">
        <v>28</v>
      </c>
      <c r="D22" s="49" t="s">
        <v>6</v>
      </c>
      <c r="E22" s="84"/>
      <c r="F22" s="57"/>
      <c r="G22" s="57"/>
      <c r="H22" s="84"/>
    </row>
    <row r="23" spans="1:8" ht="10.5">
      <c r="A23" s="85" t="s">
        <v>71</v>
      </c>
      <c r="B23" s="86"/>
      <c r="C23" s="93">
        <f>IF(C11+C17=0,0,C11+C17)</f>
        <v>0</v>
      </c>
      <c r="D23" s="73">
        <f>IF(C23=0,0,C23)</f>
        <v>0</v>
      </c>
      <c r="E23" s="84"/>
      <c r="F23" s="57"/>
      <c r="G23" s="57"/>
      <c r="H23" s="84"/>
    </row>
    <row r="24" spans="1:8" ht="10.5">
      <c r="A24" s="85" t="s">
        <v>72</v>
      </c>
      <c r="B24" s="72">
        <v>128</v>
      </c>
      <c r="C24" s="72">
        <v>10</v>
      </c>
      <c r="D24" s="73">
        <f>SUM(B24:C24)</f>
        <v>138</v>
      </c>
      <c r="E24" s="84"/>
      <c r="F24" s="57"/>
      <c r="G24" s="57"/>
      <c r="H24" s="84"/>
    </row>
    <row r="25" spans="1:8">
      <c r="A25" s="85" t="s">
        <v>73</v>
      </c>
      <c r="B25" s="72">
        <v>273</v>
      </c>
      <c r="C25" s="72">
        <v>38</v>
      </c>
      <c r="D25" s="73">
        <f>SUM(B25:C25)</f>
        <v>311</v>
      </c>
      <c r="E25" s="84"/>
      <c r="F25" s="84"/>
      <c r="G25" s="84"/>
      <c r="H25" s="84"/>
    </row>
    <row r="26" spans="1:8" ht="10.5">
      <c r="A26" s="55" t="str">
        <f>A20</f>
        <v>Total</v>
      </c>
      <c r="B26" s="74">
        <f>IF(B24+B25=0,0,B24+B25)</f>
        <v>401</v>
      </c>
      <c r="C26" s="56">
        <f>IF(SUM(C23:C25)=0,0,SUM(C23:C25))</f>
        <v>48</v>
      </c>
      <c r="D26" s="56">
        <f>IF(SUM(D23:D25)=0,0,SUM(D23:D25))</f>
        <v>449</v>
      </c>
      <c r="E26" s="84"/>
      <c r="F26" s="84"/>
      <c r="G26" s="84"/>
      <c r="H26" s="84"/>
    </row>
    <row r="28" spans="1:8" ht="10.5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71</v>
      </c>
      <c r="B29" s="86">
        <f>B17+B23</f>
        <v>0</v>
      </c>
      <c r="C29" s="93">
        <f t="shared" ref="C29:D31" si="1">C17+C23</f>
        <v>0</v>
      </c>
      <c r="D29" s="73">
        <f t="shared" si="1"/>
        <v>0</v>
      </c>
      <c r="E29" s="84"/>
      <c r="F29" s="84"/>
      <c r="G29" s="84"/>
      <c r="H29" s="84"/>
    </row>
    <row r="30" spans="1:8">
      <c r="A30" s="85" t="s">
        <v>72</v>
      </c>
      <c r="B30" s="93">
        <f>B18+B24</f>
        <v>128</v>
      </c>
      <c r="C30" s="93">
        <f t="shared" si="1"/>
        <v>10</v>
      </c>
      <c r="D30" s="73">
        <f t="shared" si="1"/>
        <v>138</v>
      </c>
      <c r="E30" s="84"/>
      <c r="F30" s="84"/>
      <c r="G30" s="84"/>
      <c r="H30" s="84"/>
    </row>
    <row r="31" spans="1:8">
      <c r="A31" s="85" t="s">
        <v>73</v>
      </c>
      <c r="B31" s="93">
        <f>B19+B25</f>
        <v>273</v>
      </c>
      <c r="C31" s="93">
        <f t="shared" si="1"/>
        <v>38</v>
      </c>
      <c r="D31" s="73">
        <f t="shared" si="1"/>
        <v>311</v>
      </c>
      <c r="E31" s="84"/>
      <c r="F31" s="84"/>
      <c r="G31" s="84"/>
      <c r="H31" s="84"/>
    </row>
    <row r="32" spans="1:8" ht="10.5">
      <c r="A32" s="55" t="str">
        <f>A26</f>
        <v>Total</v>
      </c>
      <c r="B32" s="56">
        <f>IF(B30+B31=0,0,B30+B31)</f>
        <v>401</v>
      </c>
      <c r="C32" s="56">
        <f>IF(SUM(C29:C31)=0,0,SUM(C29:C31))</f>
        <v>48</v>
      </c>
      <c r="D32" s="56">
        <f>SUM(D29:D31)</f>
        <v>449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449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0,449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78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D6E1DDE4-AEA8-48A5-875B-FF6C4D3F3DE1}"/>
</file>

<file path=customXml/itemProps3.xml><?xml version="1.0" encoding="utf-8"?>
<ds:datastoreItem xmlns:ds="http://schemas.openxmlformats.org/officeDocument/2006/customXml" ds:itemID="{B712C155-B9A9-4E2D-ACA2-E86311F7563C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2026-05-26T16:48:15Z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