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agrfil01.amer.iberdrola.local\VolM1\User\WRK_GRP\Power_Procurement\RFPs\RFP July 22 2026\Sample Bidder Workbooks\"/>
    </mc:Choice>
  </mc:AlternateContent>
  <xr:revisionPtr revIDLastSave="0" documentId="13_ncr:1_{C17A0730-D08F-4877-A07D-126C079A61DA}" xr6:coauthVersionLast="47" xr6:coauthVersionMax="47" xr10:uidLastSave="{00000000-0000-0000-0000-000000000000}"/>
  <bookViews>
    <workbookView xWindow="31590" yWindow="675" windowWidth="20580" windowHeight="14325" activeTab="1" xr2:uid="{00000000-000D-0000-FFFF-FFFF00000000}"/>
  </bookViews>
  <sheets>
    <sheet name="Instructions &amp; Summary" sheetId="8" r:id="rId1"/>
    <sheet name="Bidding Load" sheetId="1" r:id="rId2"/>
    <sheet name="UI LRS Tranche 1" sheetId="9" r:id="rId3"/>
    <sheet name="Confirm" sheetId="10"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'Bidding Load'!$A$1:$B$17</definedName>
    <definedName name="_xlnm.Print_Area" localSheetId="0">'Instructions &amp; Summary'!$A$1:$F$21</definedName>
    <definedName name="_xlnm.Print_Area" localSheetId="2">'UI LRS Tranche 1'!$A$1:$D$33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 l="1"/>
  <c r="B12" i="8" l="1" a="1"/>
  <c r="B12" i="8" s="1"/>
  <c r="B15" i="1" l="1"/>
  <c r="B14" i="10"/>
  <c r="B13" i="10"/>
  <c r="B6" i="10"/>
  <c r="B5" i="10"/>
  <c r="B12" i="10"/>
  <c r="B4" i="10"/>
  <c r="A31" i="9"/>
  <c r="A21" i="9"/>
  <c r="A20" i="9"/>
  <c r="A19" i="9"/>
  <c r="A15" i="9"/>
  <c r="A14" i="10" s="1"/>
  <c r="A14" i="9"/>
  <c r="A13" i="10" s="1"/>
  <c r="A13" i="9"/>
  <c r="A12" i="10" s="1"/>
  <c r="A8" i="9"/>
  <c r="A6" i="10" s="1"/>
  <c r="A7" i="9"/>
  <c r="A5" i="10" s="1"/>
  <c r="A6" i="9"/>
  <c r="A4" i="10" s="1"/>
  <c r="A1" i="9"/>
  <c r="A3" i="9"/>
  <c r="A32" i="9" s="1"/>
  <c r="A14" i="1"/>
  <c r="A7" i="1"/>
  <c r="A13" i="1"/>
  <c r="A6" i="1"/>
  <c r="A12" i="1"/>
  <c r="A5" i="1"/>
  <c r="A1" i="1"/>
  <c r="B7" i="8"/>
  <c r="B3" i="9" s="1"/>
  <c r="A33" i="9" s="1"/>
  <c r="A3" i="8"/>
  <c r="B17" i="1" l="1"/>
  <c r="B6" i="9"/>
  <c r="D6" i="9" s="1"/>
  <c r="B7" i="9"/>
  <c r="D7" i="9" s="1"/>
  <c r="B8" i="9"/>
  <c r="D8" i="9" s="1"/>
  <c r="B13" i="9"/>
  <c r="D13" i="9" s="1"/>
  <c r="A24" i="9"/>
  <c r="B15" i="9"/>
  <c r="B14" i="9"/>
  <c r="D19" i="9" l="1"/>
  <c r="B21" i="9"/>
  <c r="B20" i="9"/>
  <c r="B19" i="9"/>
  <c r="D9" i="9"/>
  <c r="B25" i="9" s="1"/>
  <c r="B9" i="9"/>
  <c r="D15" i="9"/>
  <c r="D21" i="9" s="1"/>
  <c r="D14" i="9"/>
  <c r="D20" i="9" s="1"/>
  <c r="B16" i="9"/>
  <c r="C19" i="9" l="1"/>
  <c r="C25" i="9"/>
  <c r="C7" i="8" s="1"/>
  <c r="C20" i="9"/>
  <c r="B22" i="9"/>
  <c r="C21" i="9"/>
  <c r="D16" i="9"/>
  <c r="B26" i="9" s="1"/>
  <c r="D22" i="9"/>
  <c r="C22" i="9" l="1"/>
  <c r="C26" i="9"/>
  <c r="D7" i="8" s="1"/>
  <c r="B27" i="9"/>
  <c r="C27" i="9" l="1"/>
  <c r="E7" i="8" s="1"/>
  <c r="F7"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<sst xmlns="http://schemas.openxmlformats.org/spreadsheetml/2006/main" count="62" uniqueCount="51">
  <si>
    <t>Total $/MWh</t>
  </si>
  <si>
    <t>Total $</t>
  </si>
  <si>
    <t>Bidder Identification</t>
  </si>
  <si>
    <t>Month</t>
  </si>
  <si>
    <t>Total</t>
  </si>
  <si>
    <t>$/MWh</t>
  </si>
  <si>
    <t>Term</t>
  </si>
  <si>
    <t>Year</t>
  </si>
  <si>
    <t>UI Last Resort Service Tranche</t>
  </si>
  <si>
    <t>UI LRS Tranche 1</t>
  </si>
  <si>
    <t>On-peak $/MWh</t>
  </si>
  <si>
    <t>Off-peak $/MWh</t>
  </si>
  <si>
    <t>Procurement (MMYYYY):</t>
  </si>
  <si>
    <t>Tranche Definition</t>
  </si>
  <si>
    <t>Bidder and Bid Identification</t>
  </si>
  <si>
    <t>Additional Instructions:</t>
  </si>
  <si>
    <t>1. DO NOT USE SAMPLE BIDDER WORKBOOK FROM RFP DOCUMENTS TO SUBMIT BIDS. Use Official Bidder Workbook with your unique alpha-numeric identifier provided by UI. Price quotes provided in any other format will not be accepted.</t>
  </si>
  <si>
    <t xml:space="preserve">2. Modify yellow cells only. Make no changes in other cells.  </t>
  </si>
  <si>
    <t>3. Do not enter pricing on this page. Pricing on this page populates automatically. Enter pricing in tabs for each Tranche in this Workbook. Workbook rounds prices to nearest $.01/MWh.</t>
  </si>
  <si>
    <t>4. Make sure prices are populated for every month and for both on-peak and off-peak periods. However, prices do not have to vary on this basis (i.e. suppliers are not obligated to differentiate pricing by month or time of use).</t>
  </si>
  <si>
    <t xml:space="preserve">6. Suppliers are responsible for serving actual Last Resort Service load, irrespective of the quantities in this table. Quantities in workbook are for bid evaluation purposes only and are not relevant to contractual service obligations. Actual load will differ from these quantities.   </t>
  </si>
  <si>
    <t>7. UI is only seeking Fixed Price LRS bids, not Index Adder bids.</t>
  </si>
  <si>
    <t>On-peak total quantities for evaluation (MWh)</t>
  </si>
  <si>
    <t>Supplier of Last Resort Service</t>
  </si>
  <si>
    <t>Total on-peak</t>
  </si>
  <si>
    <t>Off-peak total quantities for evaluation (MWh)</t>
  </si>
  <si>
    <t>Total off-peak</t>
  </si>
  <si>
    <t>On-peak Quantity (MWh)</t>
  </si>
  <si>
    <t>On-peak Bid Price ($/MWh)</t>
  </si>
  <si>
    <t>On-peak Total Cost ($)</t>
  </si>
  <si>
    <t>Off-peak Bid Price ($/MWh)</t>
  </si>
  <si>
    <t>Off-peak Total Cost ($)</t>
  </si>
  <si>
    <t>Off-peak Quantity (MWh)</t>
  </si>
  <si>
    <t>N/A</t>
  </si>
  <si>
    <t>Total Cost</t>
  </si>
  <si>
    <t>Total Quantity (MWh)</t>
  </si>
  <si>
    <t>Weighted Price ($/MWh)</t>
  </si>
  <si>
    <t>Total Cost ($)</t>
  </si>
  <si>
    <t>Total Bid</t>
  </si>
  <si>
    <t>Total On-peak Bid</t>
  </si>
  <si>
    <t>Total Off-peak Bid</t>
  </si>
  <si>
    <t>Workbook Identifier</t>
  </si>
  <si>
    <t xml:space="preserve">Delivery Term </t>
  </si>
  <si>
    <t>Energy On-Peak Price Per MWh ($/MWh)</t>
  </si>
  <si>
    <t>Energy Off-Peak Price Per MWh ($/MWh)</t>
  </si>
  <si>
    <t>SAMPLE - Bidder "X"- NOT TO BE USED FOR BID SUBMITTAL</t>
  </si>
  <si>
    <t>Bidder "X"</t>
  </si>
  <si>
    <t>072026</t>
  </si>
  <si>
    <t>4Q</t>
  </si>
  <si>
    <r>
      <t>5. Quantities on the "Bidding_Load_LRS" worksheet are the product of monthly UI load for GST and LPT customers (including those taking generation service from entities other than UI) for</t>
    </r>
    <r>
      <rPr>
        <sz val="10"/>
        <color rgb="FFFF0000"/>
        <rFont val="Arial"/>
        <family val="2"/>
      </rPr>
      <t xml:space="preserve"> 04/01/2025 - 03/31/2026, times the March 2026</t>
    </r>
    <r>
      <rPr>
        <sz val="10"/>
        <rFont val="Arial"/>
        <family val="2"/>
      </rPr>
      <t xml:space="preserve"> migration percentages (percentage of GST and LPT taking generation service from UI).</t>
    </r>
  </si>
  <si>
    <t>CONFIDENTIAL UNTIL 10/20/2026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</si>
</sst>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mmmm\-yyyy"/>
  </numFmts>
  <fonts count="20" x14ac:knownFonts="1">
    <font>
      <sz val="10"/>
      <name val="Arial"/>
    </font>
    <font>
      <sz val="10"/>
      <name val="Arial"/>
      <family val="2"/>
    </font>
    <font>
      <sz val="8"/>
      <name val="Arial"/>
      <family val="2"/>
    </font>
    <font>
      <b/>
      <sz val="8"/>
      <name val="Arial"/>
      <family val="2"/>
    </font>
    <font>
      <b/>
      <sz val="10"/>
      <name val="Arial"/>
      <family val="2"/>
    </font>
    <font>
      <sz val="10"/>
      <name val="Arial"/>
      <family val="2"/>
    </font>
    <font>
      <b/>
      <sz val="14"/>
      <color indexed="10"/>
      <name val="Arial"/>
      <family val="2"/>
    </font>
    <font>
      <sz val="10"/>
      <color rgb="FFFF0000"/>
      <name val="Arial"/>
      <family val="2"/>
    </font>
    <font>
      <sz val="8"/>
      <color rgb="FFFF0000"/>
      <name val="Arial"/>
      <family val="2"/>
    </font>
    <font>
      <b/>
      <sz val="10"/>
      <color rgb="FF0000FF"/>
      <name val="Arial"/>
      <family val="2"/>
    </font>
    <font>
      <sz val="10"/>
      <color rgb="FF0000FF"/>
      <name val="Arial"/>
      <family val="2"/>
    </font>
    <font>
      <b/>
      <sz val="12"/>
      <name val="Arial"/>
      <family val="2"/>
    </font>
    <font>
      <sz val="8"/>
      <color rgb="FF0000FF"/>
      <name val="Arial"/>
      <family val="2"/>
    </font>
    <font>
      <b/>
      <sz val="8"/>
      <color rgb="FF0000FF"/>
      <name val="Arial"/>
      <family val="2"/>
    </font>
    <font>
      <b/>
      <sz val="14"/>
      <color rgb="FF0000FF"/>
      <name val="Arial"/>
      <family val="2"/>
    </font>
    <font>
      <b/>
      <sz val="11"/>
      <color rgb="FF0000FF"/>
      <name val="Arial"/>
      <family val="2"/>
    </font>
    <font>
      <b/>
      <sz val="12"/>
      <color rgb="FF0000FF"/>
      <name val="Arial"/>
      <family val="2"/>
    </font>
    <font>
      <b/>
      <sz val="12"/>
      <name val="Times New Roman"/>
      <family val="1"/>
    </font>
    <font>
      <b/>
      <sz val="10"/>
      <name val="Times New Roman"/>
      <family val="1"/>
    </font>
    <font>
      <sz val="14"/>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0" tint="-0.24994659260841701"/>
        <bgColor indexed="64"/>
      </patternFill>
    </fill>
    <fill>
      <patternFill patternType="solid">
        <fgColor rgb="FF92D05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106">
    <xf numFmtId="0" fontId="0" fillId="0" borderId="0" xfId="0"/>
    <xf numFmtId="0" fontId="0" fillId="0" borderId="0" xfId="0" applyNumberFormat="1" applyProtection="1"/>
    <xf numFmtId="0" fontId="6" fillId="0" borderId="0" xfId="0" applyNumberFormat="1" applyFont="1" applyAlignment="1" applyProtection="1">
      <alignment horizontal="center"/>
    </xf>
    <xf numFmtId="0" fontId="15" fillId="0" borderId="0" xfId="0" applyNumberFormat="1" applyFont="1" applyProtection="1"/>
    <xf numFmtId="0" fontId="16" fillId="0" borderId="0" xfId="0" applyNumberFormat="1" applyFont="1" applyAlignment="1" applyProtection="1"/>
    <xf numFmtId="0" fontId="11" fillId="0" borderId="0" xfId="0" applyNumberFormat="1" applyFont="1" applyAlignment="1" applyProtection="1"/>
    <xf numFmtId="0" fontId="3" fillId="0" borderId="0" xfId="0" applyNumberFormat="1" applyFont="1" applyProtection="1"/>
    <xf numFmtId="0" fontId="3" fillId="0" borderId="0" xfId="0" applyNumberFormat="1" applyFont="1" applyAlignment="1" applyProtection="1">
      <alignment horizontal="left"/>
    </xf>
    <xf numFmtId="0" fontId="3" fillId="3" borderId="1" xfId="0" applyNumberFormat="1" applyFont="1" applyFill="1" applyBorder="1" applyAlignment="1" applyProtection="1">
      <alignment horizontal="center"/>
    </xf>
    <xf numFmtId="0" fontId="0" fillId="0" borderId="0" xfId="0" applyNumberFormat="1" applyBorder="1" applyProtection="1"/>
    <xf numFmtId="44" fontId="12" fillId="0" borderId="1" xfId="1" applyNumberFormat="1" applyFont="1" applyBorder="1" applyProtection="1"/>
    <xf numFmtId="0" fontId="3" fillId="3" borderId="1" xfId="1" applyNumberFormat="1" applyFont="1" applyFill="1" applyBorder="1" applyProtection="1"/>
    <xf numFmtId="44" fontId="13" fillId="3" borderId="1" xfId="1" applyNumberFormat="1" applyFont="1" applyFill="1" applyBorder="1" applyProtection="1"/>
    <xf numFmtId="0" fontId="5" fillId="0" borderId="0" xfId="0" applyNumberFormat="1" applyFont="1" applyAlignment="1" applyProtection="1">
      <alignment horizontal="center"/>
    </xf>
    <xf numFmtId="44" fontId="2" fillId="2" borderId="1" xfId="1" applyNumberFormat="1" applyFont="1" applyFill="1" applyBorder="1" applyProtection="1">
      <protection locked="0"/>
    </xf>
    <xf numFmtId="0" fontId="6" fillId="0" borderId="0" xfId="0" applyFont="1" applyAlignment="1" applyProtection="1"/>
    <xf numFmtId="0" fontId="1" fillId="0" borderId="0" xfId="0" applyFont="1" applyProtection="1"/>
    <xf numFmtId="14" fontId="1" fillId="0" borderId="0" xfId="0" applyNumberFormat="1" applyFont="1" applyProtection="1"/>
    <xf numFmtId="0" fontId="5" fillId="0" borderId="0" xfId="0" applyFont="1" applyProtection="1"/>
    <xf numFmtId="0" fontId="4" fillId="0" borderId="0" xfId="0" applyFont="1" applyProtection="1"/>
    <xf numFmtId="0" fontId="1" fillId="0" borderId="0" xfId="0" applyFont="1" applyAlignment="1" applyProtection="1">
      <alignment horizontal="left"/>
    </xf>
    <xf numFmtId="0" fontId="9" fillId="0" borderId="0" xfId="0" applyFont="1" applyProtection="1"/>
    <xf numFmtId="0" fontId="1" fillId="0" borderId="0" xfId="0" applyFont="1" applyAlignment="1" applyProtection="1">
      <alignment horizontal="center"/>
    </xf>
    <xf numFmtId="0" fontId="7" fillId="0" borderId="0" xfId="0" applyFont="1" applyAlignment="1" applyProtection="1">
      <alignment horizontal="center"/>
    </xf>
    <xf numFmtId="0" fontId="4" fillId="3" borderId="1" xfId="0" applyFont="1" applyFill="1" applyBorder="1" applyAlignment="1" applyProtection="1">
      <alignment horizontal="center"/>
    </xf>
    <xf numFmtId="0" fontId="1" fillId="0" borderId="1" xfId="0" applyFont="1" applyBorder="1" applyAlignment="1" applyProtection="1">
      <alignment horizontal="center"/>
    </xf>
    <xf numFmtId="0" fontId="10" fillId="0" borderId="1" xfId="0" applyFont="1" applyBorder="1" applyProtection="1"/>
    <xf numFmtId="44" fontId="10" fillId="0" borderId="1" xfId="0" applyNumberFormat="1" applyFont="1" applyBorder="1" applyProtection="1"/>
    <xf numFmtId="44" fontId="10" fillId="0" borderId="1" xfId="2" applyFont="1" applyBorder="1" applyProtection="1"/>
    <xf numFmtId="44" fontId="1" fillId="0" borderId="0" xfId="0" applyNumberFormat="1" applyFont="1" applyProtection="1"/>
    <xf numFmtId="44" fontId="1" fillId="0" borderId="0" xfId="2" applyFont="1" applyProtection="1"/>
    <xf numFmtId="0" fontId="5" fillId="0" borderId="0" xfId="0" applyFont="1" applyAlignment="1" applyProtection="1">
      <alignment vertical="top"/>
    </xf>
    <xf numFmtId="0" fontId="10" fillId="0" borderId="0" xfId="0" applyFont="1" applyProtection="1"/>
    <xf numFmtId="0" fontId="2" fillId="0" borderId="0" xfId="0" applyFont="1" applyProtection="1"/>
    <xf numFmtId="0" fontId="2" fillId="0" borderId="0" xfId="0" applyFont="1" applyFill="1" applyBorder="1" applyProtection="1"/>
    <xf numFmtId="0" fontId="2" fillId="0" borderId="0" xfId="0" applyFont="1" applyFill="1" applyProtection="1"/>
    <xf numFmtId="43" fontId="1" fillId="0" borderId="0" xfId="0" applyNumberFormat="1" applyFont="1" applyProtection="1"/>
    <xf numFmtId="165" fontId="2" fillId="0" borderId="0" xfId="2" applyNumberFormat="1" applyFont="1" applyFill="1" applyBorder="1" applyProtection="1"/>
    <xf numFmtId="165" fontId="2" fillId="0" borderId="0" xfId="2" applyNumberFormat="1" applyFont="1" applyFill="1" applyProtection="1"/>
    <xf numFmtId="165" fontId="2" fillId="0" borderId="0" xfId="0" applyNumberFormat="1" applyFont="1" applyFill="1" applyProtection="1"/>
    <xf numFmtId="0" fontId="3" fillId="3" borderId="1" xfId="0" applyFont="1" applyFill="1" applyBorder="1" applyProtection="1"/>
    <xf numFmtId="0" fontId="3" fillId="3" borderId="1" xfId="0" applyFont="1" applyFill="1" applyBorder="1" applyAlignment="1" applyProtection="1">
      <alignment horizontal="center"/>
    </xf>
    <xf numFmtId="164" fontId="2" fillId="0" borderId="0" xfId="0" applyNumberFormat="1" applyFont="1" applyProtection="1"/>
    <xf numFmtId="166" fontId="12" fillId="0" borderId="1" xfId="0" applyNumberFormat="1" applyFont="1" applyBorder="1" applyAlignment="1" applyProtection="1">
      <alignment horizontal="left"/>
    </xf>
    <xf numFmtId="3" fontId="8" fillId="0" borderId="1" xfId="0" applyNumberFormat="1" applyFont="1" applyBorder="1" applyProtection="1"/>
    <xf numFmtId="0" fontId="3" fillId="0" borderId="1" xfId="0" applyFont="1" applyFill="1" applyBorder="1" applyProtection="1"/>
    <xf numFmtId="3" fontId="13" fillId="0" borderId="1" xfId="0" applyNumberFormat="1" applyFont="1" applyFill="1" applyBorder="1" applyProtection="1"/>
    <xf numFmtId="165" fontId="2" fillId="0" borderId="0" xfId="0" applyNumberFormat="1" applyFont="1" applyFill="1" applyBorder="1" applyProtection="1"/>
    <xf numFmtId="164" fontId="2" fillId="0" borderId="0" xfId="0" applyNumberFormat="1" applyFont="1" applyFill="1" applyProtection="1"/>
    <xf numFmtId="43" fontId="2" fillId="0" borderId="0" xfId="0" applyNumberFormat="1" applyFont="1" applyFill="1" applyBorder="1" applyProtection="1"/>
    <xf numFmtId="164" fontId="2" fillId="0" borderId="0" xfId="0" applyNumberFormat="1" applyFont="1" applyFill="1" applyBorder="1" applyProtection="1"/>
    <xf numFmtId="44" fontId="2" fillId="0" borderId="0" xfId="2" applyFont="1" applyFill="1" applyBorder="1" applyProtection="1"/>
    <xf numFmtId="0" fontId="3" fillId="0" borderId="1" xfId="0" applyFont="1" applyBorder="1" applyProtection="1"/>
    <xf numFmtId="3" fontId="13" fillId="0" borderId="1" xfId="0" applyNumberFormat="1" applyFont="1" applyBorder="1" applyProtection="1"/>
    <xf numFmtId="3" fontId="12" fillId="0" borderId="1" xfId="1" applyNumberFormat="1" applyFont="1" applyBorder="1" applyProtection="1"/>
    <xf numFmtId="3" fontId="13" fillId="3" borderId="1" xfId="1" applyNumberFormat="1" applyFont="1" applyFill="1" applyBorder="1" applyProtection="1"/>
    <xf numFmtId="0" fontId="3" fillId="3" borderId="1" xfId="1" applyNumberFormat="1" applyFont="1" applyFill="1" applyBorder="1" applyAlignment="1" applyProtection="1">
      <alignment horizontal="center"/>
    </xf>
    <xf numFmtId="0" fontId="2" fillId="0" borderId="0" xfId="1" applyNumberFormat="1" applyFont="1" applyFill="1" applyBorder="1" applyAlignment="1" applyProtection="1">
      <alignment horizontal="left"/>
    </xf>
    <xf numFmtId="0" fontId="2" fillId="0" borderId="0" xfId="0" applyNumberFormat="1" applyFont="1" applyFill="1" applyBorder="1" applyProtection="1"/>
    <xf numFmtId="0" fontId="3" fillId="3" borderId="1" xfId="0" applyNumberFormat="1" applyFont="1" applyFill="1" applyBorder="1" applyProtection="1"/>
    <xf numFmtId="0" fontId="2" fillId="0" borderId="1" xfId="0" applyNumberFormat="1" applyFont="1" applyBorder="1" applyProtection="1"/>
    <xf numFmtId="0" fontId="3" fillId="4" borderId="1" xfId="0" applyNumberFormat="1" applyFont="1" applyFill="1" applyBorder="1" applyProtection="1"/>
    <xf numFmtId="44" fontId="12" fillId="0" borderId="1" xfId="2" applyNumberFormat="1" applyFont="1" applyBorder="1" applyProtection="1"/>
    <xf numFmtId="44" fontId="13" fillId="4" borderId="1" xfId="2" applyNumberFormat="1" applyFont="1" applyFill="1" applyBorder="1" applyProtection="1"/>
    <xf numFmtId="0" fontId="4" fillId="3" borderId="2" xfId="0" applyNumberFormat="1" applyFont="1" applyFill="1" applyBorder="1" applyAlignment="1" applyProtection="1"/>
    <xf numFmtId="0" fontId="4" fillId="3" borderId="0" xfId="0" applyNumberFormat="1" applyFont="1" applyFill="1" applyBorder="1" applyAlignment="1" applyProtection="1"/>
    <xf numFmtId="0" fontId="4" fillId="3" borderId="3" xfId="0" applyNumberFormat="1" applyFont="1" applyFill="1" applyBorder="1" applyAlignment="1" applyProtection="1"/>
    <xf numFmtId="0" fontId="4" fillId="3" borderId="1" xfId="0" applyFont="1" applyFill="1" applyBorder="1" applyAlignment="1" applyProtection="1">
      <alignment vertical="center" wrapText="1"/>
    </xf>
    <xf numFmtId="0" fontId="0" fillId="5" borderId="0" xfId="0" applyFill="1"/>
    <xf numFmtId="0" fontId="18" fillId="0" borderId="1" xfId="0" applyFont="1" applyBorder="1" applyAlignment="1">
      <alignment horizontal="center"/>
    </xf>
    <xf numFmtId="166" fontId="3" fillId="0" borderId="1" xfId="0" applyNumberFormat="1" applyFont="1" applyBorder="1"/>
    <xf numFmtId="44" fontId="18" fillId="0" borderId="1" xfId="2" applyFont="1" applyBorder="1"/>
    <xf numFmtId="49" fontId="7" fillId="0" borderId="0" xfId="0" quotePrefix="1" applyNumberFormat="1" applyFont="1" applyProtection="1"/>
    <xf numFmtId="0" fontId="11" fillId="3" borderId="1" xfId="0" applyFont="1" applyFill="1" applyBorder="1" applyAlignment="1" applyProtection="1">
      <alignment horizontal="left"/>
    </xf>
    <xf numFmtId="0" fontId="1" fillId="0" borderId="10" xfId="0" applyFont="1" applyBorder="1" applyAlignment="1" applyProtection="1">
      <alignment horizontal="left" vertical="center"/>
    </xf>
    <xf numFmtId="0" fontId="1" fillId="0" borderId="11" xfId="0" applyFont="1" applyBorder="1" applyAlignment="1" applyProtection="1">
      <alignment horizontal="left" vertical="center"/>
    </xf>
    <xf numFmtId="0" fontId="1" fillId="0" borderId="12" xfId="0" applyFont="1" applyBorder="1" applyAlignment="1" applyProtection="1">
      <alignment horizontal="left" vertical="center"/>
    </xf>
    <xf numFmtId="0" fontId="6" fillId="0" borderId="0" xfId="0" applyFont="1" applyAlignment="1" applyProtection="1">
      <alignment horizontal="center"/>
    </xf>
    <xf numFmtId="0" fontId="1" fillId="0" borderId="1" xfId="0" applyFont="1" applyFill="1" applyBorder="1" applyAlignment="1" applyProtection="1">
      <alignment horizontal="left" vertical="center" wrapText="1"/>
    </xf>
    <xf numFmtId="0" fontId="1" fillId="0" borderId="1" xfId="0" applyFont="1" applyBorder="1" applyAlignment="1" applyProtection="1">
      <alignment horizontal="left" vertical="center" wrapText="1"/>
    </xf>
    <xf numFmtId="0" fontId="0" fillId="0" borderId="1" xfId="0" applyBorder="1" applyAlignment="1" applyProtection="1">
      <alignment horizontal="left" vertical="center" wrapText="1"/>
    </xf>
    <xf numFmtId="0" fontId="4" fillId="3" borderId="10" xfId="0" applyFont="1" applyFill="1" applyBorder="1" applyAlignment="1" applyProtection="1">
      <alignment horizontal="center"/>
    </xf>
    <xf numFmtId="0" fontId="4" fillId="3" borderId="11" xfId="0" applyFont="1" applyFill="1" applyBorder="1" applyAlignment="1" applyProtection="1">
      <alignment horizontal="center"/>
    </xf>
    <xf numFmtId="0" fontId="4" fillId="3" borderId="12" xfId="0" applyFont="1" applyFill="1" applyBorder="1" applyAlignment="1" applyProtection="1">
      <alignment horizontal="center"/>
    </xf>
    <xf numFmtId="0" fontId="19" fillId="0" borderId="1" xfId="0" applyFont="1" applyBorder="1" applyAlignment="1">
      <alignment horizontal="center" vertical="center" wrapText="1"/>
    </xf>
    <xf numFmtId="0" fontId="7" fillId="2" borderId="1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left" vertical="center" wrapText="1"/>
    </xf>
    <xf numFmtId="0" fontId="10" fillId="0" borderId="12" xfId="0" applyFont="1" applyFill="1" applyBorder="1" applyAlignment="1" applyProtection="1">
      <alignment horizontal="left" vertical="center" wrapText="1"/>
    </xf>
    <xf numFmtId="0" fontId="3" fillId="3" borderId="1" xfId="0" applyFont="1" applyFill="1" applyBorder="1" applyAlignment="1" applyProtection="1">
      <alignment horizontal="center"/>
    </xf>
    <xf numFmtId="0" fontId="10" fillId="3" borderId="2" xfId="0" applyNumberFormat="1" applyFont="1" applyFill="1" applyBorder="1" applyAlignment="1" applyProtection="1">
      <alignment horizontal="center"/>
    </xf>
    <xf numFmtId="0" fontId="10" fillId="3" borderId="0" xfId="0" applyNumberFormat="1" applyFont="1" applyFill="1" applyBorder="1" applyAlignment="1" applyProtection="1">
      <alignment horizontal="center"/>
    </xf>
    <xf numFmtId="0" fontId="10" fillId="3" borderId="3" xfId="0" applyNumberFormat="1" applyFont="1" applyFill="1" applyBorder="1" applyAlignment="1" applyProtection="1">
      <alignment horizontal="center"/>
    </xf>
    <xf numFmtId="0" fontId="13" fillId="3" borderId="8" xfId="0" applyNumberFormat="1" applyFont="1" applyFill="1" applyBorder="1" applyAlignment="1" applyProtection="1">
      <alignment horizontal="center"/>
    </xf>
    <xf numFmtId="0" fontId="13" fillId="3" borderId="4" xfId="0" applyNumberFormat="1" applyFont="1" applyFill="1" applyBorder="1" applyAlignment="1" applyProtection="1">
      <alignment horizontal="center"/>
    </xf>
    <xf numFmtId="0" fontId="13" fillId="3" borderId="9" xfId="0" applyNumberFormat="1" applyFont="1" applyFill="1" applyBorder="1" applyAlignment="1" applyProtection="1">
      <alignment horizontal="center"/>
    </xf>
    <xf numFmtId="0" fontId="4" fillId="3" borderId="5" xfId="0" applyNumberFormat="1" applyFont="1" applyFill="1" applyBorder="1" applyAlignment="1" applyProtection="1">
      <alignment horizontal="center"/>
    </xf>
    <xf numFmtId="0" fontId="4" fillId="3" borderId="6" xfId="0" applyNumberFormat="1" applyFont="1" applyFill="1" applyBorder="1" applyAlignment="1" applyProtection="1">
      <alignment horizontal="center"/>
    </xf>
    <xf numFmtId="0" fontId="4" fillId="3" borderId="7" xfId="0" applyNumberFormat="1" applyFont="1" applyFill="1" applyBorder="1" applyAlignment="1" applyProtection="1">
      <alignment horizontal="center"/>
    </xf>
    <xf numFmtId="0" fontId="10" fillId="3" borderId="2" xfId="0" applyNumberFormat="1" applyFont="1" applyFill="1" applyBorder="1" applyAlignment="1" applyProtection="1">
      <alignment horizontal="center" wrapText="1"/>
    </xf>
    <xf numFmtId="0" fontId="10" fillId="3" borderId="0" xfId="0" applyNumberFormat="1" applyFont="1" applyFill="1" applyBorder="1" applyAlignment="1" applyProtection="1">
      <alignment horizontal="center" wrapText="1"/>
    </xf>
    <xf numFmtId="0" fontId="10" fillId="3" borderId="3" xfId="0" applyNumberFormat="1" applyFont="1" applyFill="1" applyBorder="1" applyAlignment="1" applyProtection="1">
      <alignment horizontal="center" wrapText="1"/>
    </xf>
    <xf numFmtId="0" fontId="14" fillId="0" borderId="0" xfId="0" applyNumberFormat="1" applyFont="1" applyAlignment="1" applyProtection="1">
      <alignment horizontal="center"/>
    </xf>
    <xf numFmtId="0" fontId="17" fillId="5" borderId="0" xfId="0" applyFont="1" applyFill="1" applyAlignment="1">
      <alignment horizontal="center"/>
    </xf>
    <xf numFmtId="0" fontId="18" fillId="5" borderId="0" xfId="0" applyFont="1" applyFill="1" applyAlignment="1">
      <alignment horizontal="center"/>
    </xf>
  </cellXfs>
  <cellStyles count="4">
    <cellStyle name="Comma" xfId="1" builtinId="3"/>
    <cellStyle name="Currency" xfId="2" builtinId="4"/>
    <cellStyle name="Normal" xfId="0" builtinId="0"/>
    <cellStyle name="Normal 2" xfId="3" xr:uid="{00000000-0005-0000-0000-000003000000}"/>
  </cellStyles>
  <dxfs count="0"/>
  <tableStyles count="1" defaultTableStyle="TableStyleMedium2" defaultPivotStyle="PivotStyleLight16">
    <tableStyle name="Invisible" pivot="0" table="0" count="0" xr9:uid="{00000000-0011-0000-FFFF-FFFF00000000}"/>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1"/>
  <sheetViews>
    <sheetView view="pageLayout" topLeftCell="A7" zoomScale="90" zoomScaleNormal="80" zoomScalePageLayoutView="90" workbookViewId="0">
      <selection sqref="A1:F1"/>
    </sheetView>
  </sheetViews>
  <sheetFormatPr defaultColWidth="9.140625" defaultRowHeight="12.75" x14ac:dyDescent="0.2"/>
  <cols>
    <col min="1" max="1" width="28.5703125" style="18" customWidth="1"/>
    <col min="2" max="2" width="57.140625" style="18" customWidth="1"/>
    <col min="3" max="6" width="17.85546875" style="18" customWidth="1"/>
    <col min="7" max="7" width="9.140625" style="18"/>
    <col min="8" max="8" width="10.140625" style="18" bestFit="1" customWidth="1"/>
    <col min="9" max="16384" width="9.140625" style="18"/>
  </cols>
  <sheetData>
    <row r="1" spans="1:10" ht="18" x14ac:dyDescent="0.25">
      <c r="A1" s="77" t="s">
        <v>50</v>
      </c>
      <c r="B1" s="77"/>
      <c r="C1" s="77"/>
      <c r="D1" s="77"/>
      <c r="E1" s="77"/>
      <c r="F1" s="77"/>
      <c r="G1" s="15"/>
      <c r="H1" s="16"/>
      <c r="I1" s="16"/>
      <c r="J1" s="17"/>
    </row>
    <row r="2" spans="1:10" x14ac:dyDescent="0.2">
      <c r="A2" s="19"/>
      <c r="B2" s="20"/>
      <c r="C2" s="16"/>
      <c r="D2" s="16"/>
      <c r="E2" s="16"/>
      <c r="F2" s="16"/>
      <c r="G2" s="16"/>
      <c r="H2" s="16"/>
      <c r="I2" s="16"/>
      <c r="J2" s="17"/>
    </row>
    <row r="3" spans="1:10" x14ac:dyDescent="0.2">
      <c r="A3" s="21" t="str">
        <f>"UI Last Resort Service RFP "&amp;B4&amp;", Bidding Workbook"</f>
        <v>UI Last Resort Service RFP 072026, Bidding Workbook</v>
      </c>
      <c r="B3" s="20"/>
      <c r="C3" s="16"/>
      <c r="D3" s="16"/>
      <c r="E3" s="22" t="s">
        <v>6</v>
      </c>
      <c r="F3" s="22" t="s">
        <v>7</v>
      </c>
      <c r="G3" s="16"/>
      <c r="H3" s="16"/>
      <c r="I3" s="16"/>
      <c r="J3" s="17"/>
    </row>
    <row r="4" spans="1:10" x14ac:dyDescent="0.2">
      <c r="A4" s="16" t="s">
        <v>12</v>
      </c>
      <c r="B4" s="72" t="s">
        <v>47</v>
      </c>
      <c r="C4" s="16"/>
      <c r="D4" s="16"/>
      <c r="E4" s="23" t="s">
        <v>48</v>
      </c>
      <c r="F4" s="23">
        <v>2026</v>
      </c>
      <c r="G4" s="16"/>
      <c r="H4" s="16"/>
      <c r="I4" s="16"/>
      <c r="J4" s="16"/>
    </row>
    <row r="6" spans="1:10" x14ac:dyDescent="0.2">
      <c r="A6" s="24" t="s">
        <v>8</v>
      </c>
      <c r="B6" s="24" t="s">
        <v>13</v>
      </c>
      <c r="C6" s="24" t="s">
        <v>10</v>
      </c>
      <c r="D6" s="24" t="s">
        <v>11</v>
      </c>
      <c r="E6" s="24" t="s">
        <v>0</v>
      </c>
      <c r="F6" s="24" t="s">
        <v>1</v>
      </c>
      <c r="G6" s="16"/>
      <c r="H6" s="16"/>
      <c r="I6" s="16"/>
      <c r="J6" s="16"/>
    </row>
    <row r="7" spans="1:10" x14ac:dyDescent="0.2">
      <c r="A7" s="25" t="s">
        <v>9</v>
      </c>
      <c r="B7" s="26" t="str">
        <f>IF($E$4="1Q","January 1, "&amp;$F$4&amp;" through March 31, "&amp;$F$4&amp;" - 100% of the LRS load",IF($E$4="2Q","April 1, "&amp;$F$4&amp;" through June 30, "&amp;$F$4&amp;" - 100% of the LRS load",IF($E$4="3Q","July 1, "&amp;$F$4&amp;" through September 30, "&amp;$F$4&amp;" - 100% of the LRS load","October 1, "&amp;$F$4&amp;" through December 31, "&amp;$F$4&amp;" - 100% of the LRS load")))</f>
        <v>October 1, 2026 through December 31, 2026 - 100% of the LRS load</v>
      </c>
      <c r="C7" s="27">
        <f>'UI LRS Tranche 1'!C25</f>
        <v>0</v>
      </c>
      <c r="D7" s="27">
        <f>'UI LRS Tranche 1'!C26</f>
        <v>0</v>
      </c>
      <c r="E7" s="27">
        <f>'UI LRS Tranche 1'!C27</f>
        <v>0</v>
      </c>
      <c r="F7" s="28">
        <f>'UI LRS Tranche 1'!B27</f>
        <v>0</v>
      </c>
      <c r="G7" s="16"/>
      <c r="H7" s="16"/>
      <c r="I7" s="16"/>
      <c r="J7" s="16"/>
    </row>
    <row r="8" spans="1:10" x14ac:dyDescent="0.2">
      <c r="A8" s="16"/>
      <c r="B8" s="16"/>
      <c r="C8" s="29"/>
      <c r="D8" s="29"/>
      <c r="E8" s="29"/>
      <c r="F8" s="30"/>
      <c r="G8" s="16"/>
      <c r="H8" s="16"/>
      <c r="I8" s="16"/>
      <c r="J8" s="16"/>
    </row>
    <row r="9" spans="1:10" x14ac:dyDescent="0.2">
      <c r="A9" s="81" t="s">
        <v>14</v>
      </c>
      <c r="B9" s="82"/>
      <c r="C9" s="82"/>
      <c r="D9" s="82"/>
      <c r="E9" s="82"/>
      <c r="F9" s="83"/>
      <c r="G9" s="16"/>
      <c r="H9" s="16"/>
      <c r="I9" s="16"/>
      <c r="J9" s="16"/>
    </row>
    <row r="10" spans="1:10" ht="33" customHeight="1" x14ac:dyDescent="0.2">
      <c r="A10" s="84" t="s">
        <v>45</v>
      </c>
      <c r="B10" s="84"/>
      <c r="C10" s="84"/>
      <c r="D10" s="84"/>
      <c r="E10" s="84"/>
      <c r="F10" s="84"/>
      <c r="G10" s="16"/>
      <c r="H10" s="16"/>
      <c r="I10" s="16"/>
      <c r="J10" s="16"/>
    </row>
    <row r="11" spans="1:10" ht="33" customHeight="1" x14ac:dyDescent="0.2">
      <c r="A11" s="85" t="s">
        <v>46</v>
      </c>
      <c r="B11" s="86"/>
      <c r="C11" s="86"/>
      <c r="D11" s="86"/>
      <c r="E11" s="86"/>
      <c r="F11" s="87"/>
    </row>
    <row r="12" spans="1:10" ht="12.75" customHeight="1" x14ac:dyDescent="0.2">
      <c r="A12" s="67" t="s">
        <v>41</v>
      </c>
      <c r="B12" s="88" t="str" cm="1">
        <f t="array" aca="1" ref="B12" ca="1">MID(CELL("filename"),FIND("[",CELL("filename"))+1,FIND("]",CELL("filename"))-FIND("[",CELL("filename"))-1)</f>
        <v>SAMPLE LRS BIDDER WORKBOOK 07222026.xlsx</v>
      </c>
      <c r="C12" s="88"/>
      <c r="D12" s="88"/>
      <c r="E12" s="88"/>
      <c r="F12" s="89"/>
    </row>
    <row r="14" spans="1:10" ht="15.75" x14ac:dyDescent="0.25">
      <c r="A14" s="73" t="s">
        <v>15</v>
      </c>
      <c r="B14" s="73"/>
      <c r="C14" s="73"/>
      <c r="D14" s="73"/>
      <c r="E14" s="73"/>
      <c r="F14" s="73"/>
    </row>
    <row r="15" spans="1:10" ht="27" customHeight="1" x14ac:dyDescent="0.2">
      <c r="A15" s="79" t="s">
        <v>16</v>
      </c>
      <c r="B15" s="79"/>
      <c r="C15" s="79"/>
      <c r="D15" s="79"/>
      <c r="E15" s="79"/>
      <c r="F15" s="79"/>
    </row>
    <row r="16" spans="1:10" ht="12.75" customHeight="1" x14ac:dyDescent="0.2">
      <c r="A16" s="79" t="s">
        <v>17</v>
      </c>
      <c r="B16" s="79"/>
      <c r="C16" s="79"/>
      <c r="D16" s="79"/>
      <c r="E16" s="79"/>
      <c r="F16" s="79"/>
    </row>
    <row r="17" spans="1:6" ht="12.75" customHeight="1" x14ac:dyDescent="0.2">
      <c r="A17" s="79" t="s">
        <v>18</v>
      </c>
      <c r="B17" s="79"/>
      <c r="C17" s="79"/>
      <c r="D17" s="79"/>
      <c r="E17" s="79"/>
      <c r="F17" s="79"/>
    </row>
    <row r="18" spans="1:6" s="31" customFormat="1" ht="27" customHeight="1" x14ac:dyDescent="0.2">
      <c r="A18" s="79" t="s">
        <v>19</v>
      </c>
      <c r="B18" s="79"/>
      <c r="C18" s="79"/>
      <c r="D18" s="79"/>
      <c r="E18" s="79"/>
      <c r="F18" s="79"/>
    </row>
    <row r="19" spans="1:6" ht="27" customHeight="1" x14ac:dyDescent="0.2">
      <c r="A19" s="79" t="s">
        <v>49</v>
      </c>
      <c r="B19" s="79"/>
      <c r="C19" s="80"/>
      <c r="D19" s="80"/>
      <c r="E19" s="80"/>
      <c r="F19" s="80"/>
    </row>
    <row r="20" spans="1:6" ht="27" customHeight="1" x14ac:dyDescent="0.2">
      <c r="A20" s="78" t="s">
        <v>20</v>
      </c>
      <c r="B20" s="78"/>
      <c r="C20" s="78"/>
      <c r="D20" s="78"/>
      <c r="E20" s="78"/>
      <c r="F20" s="78"/>
    </row>
    <row r="21" spans="1:6" x14ac:dyDescent="0.2">
      <c r="A21" s="74" t="s">
        <v>21</v>
      </c>
      <c r="B21" s="75"/>
      <c r="C21" s="75"/>
      <c r="D21" s="75"/>
      <c r="E21" s="75"/>
      <c r="F21" s="76"/>
    </row>
  </sheetData>
  <sheetProtection algorithmName="SHA-512" hashValue="g4XYuRg3cSMp2HxanU10QEQ6sPf+HnPF13SEbp4+VT00t8874HcUhCZBlT4aIlAlkkyTw9FzMRGf0qH76u9tPA==" saltValue="Qzfyg70MnaaBtGSvkHy+bw==" spinCount="100000" sheet="1" objects="1" scenarios="1"/>
  <protectedRanges>
    <protectedRange sqref="A12:D12" name="Range1"/>
  </protectedRanges>
  <mergeCells count="13">
    <mergeCell ref="A14:F14"/>
    <mergeCell ref="A21:F21"/>
    <mergeCell ref="A1:F1"/>
    <mergeCell ref="A20:F20"/>
    <mergeCell ref="A19:F19"/>
    <mergeCell ref="A18:F18"/>
    <mergeCell ref="A17:F17"/>
    <mergeCell ref="A16:F16"/>
    <mergeCell ref="A15:F15"/>
    <mergeCell ref="A9:F9"/>
    <mergeCell ref="A10:F10"/>
    <mergeCell ref="A11:F11"/>
    <mergeCell ref="B12:F12"/>
  </mergeCells>
  <phoneticPr fontId="2" type="noConversion"/>
  <dataValidations count="1">
    <dataValidation type="list" allowBlank="1" showInputMessage="1" showErrorMessage="1" sqref="E4" xr:uid="{00000000-0002-0000-0000-000000000000}">
      <formula1>"1Q,2Q,3Q,4Q"</formula1>
    </dataValidation>
  </dataValidations>
  <printOptions gridLines="1"/>
  <pageMargins left="0.75" right="0.75" top="1" bottom="1" header="0.5" footer="0.5"/>
  <pageSetup scale="78" orientation="landscape" r:id="rId1"/>
  <headerFooter alignWithMargins="0">
    <oddHeader>&amp;L&amp;"Arial,Bold"The United Illuminating Company
Docket No: 26-01-02
&amp;C&amp;"Arial,Bold"CONFIDENTIAL
&amp;A
&amp;R&amp;"Arial,Bold"UI Attachment 2b
Page 1 of 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4"/>
  <sheetViews>
    <sheetView tabSelected="1" view="pageLayout" zoomScaleNormal="100" workbookViewId="0">
      <selection activeCell="B12" sqref="B12:B14"/>
    </sheetView>
  </sheetViews>
  <sheetFormatPr defaultColWidth="9.140625" defaultRowHeight="11.25" x14ac:dyDescent="0.2"/>
  <cols>
    <col min="1" max="1" width="34.5703125" style="33" customWidth="1"/>
    <col min="2" max="2" width="38.5703125" style="33" bestFit="1" customWidth="1"/>
    <col min="3" max="3" width="10.5703125" style="33" bestFit="1" customWidth="1"/>
    <col min="4" max="4" width="12" style="33" bestFit="1" customWidth="1"/>
    <col min="5" max="5" width="10.85546875" style="33" bestFit="1" customWidth="1"/>
    <col min="6" max="6" width="14" style="34" bestFit="1" customWidth="1"/>
    <col min="7" max="7" width="12" style="34" bestFit="1" customWidth="1"/>
    <col min="8" max="8" width="22.5703125" style="34" bestFit="1" customWidth="1"/>
    <col min="9" max="9" width="12.85546875" style="34" bestFit="1" customWidth="1"/>
    <col min="10" max="10" width="14.85546875" style="34" bestFit="1" customWidth="1"/>
    <col min="11" max="11" width="13.85546875" style="34" bestFit="1" customWidth="1"/>
    <col min="12" max="12" width="14.5703125" style="34" bestFit="1" customWidth="1"/>
    <col min="13" max="13" width="12.85546875" style="35" bestFit="1" customWidth="1"/>
    <col min="14" max="14" width="14.5703125" style="35" bestFit="1" customWidth="1"/>
    <col min="15" max="27" width="9.140625" style="35"/>
    <col min="28" max="16384" width="9.140625" style="33"/>
  </cols>
  <sheetData>
    <row r="1" spans="1:27" ht="12.75" x14ac:dyDescent="0.2">
      <c r="A1" s="32" t="str">
        <f>'Instructions &amp; Summary'!A10:D10</f>
        <v>SAMPLE - Bidder "X"- NOT TO BE USED FOR BID SUBMITTAL</v>
      </c>
    </row>
    <row r="2" spans="1:27" ht="12.75" customHeight="1" x14ac:dyDescent="0.2">
      <c r="C2" s="34"/>
      <c r="D2" s="34"/>
      <c r="E2" s="34"/>
      <c r="J2" s="35"/>
      <c r="K2" s="35"/>
      <c r="L2" s="35"/>
      <c r="Y2" s="33"/>
      <c r="Z2" s="33"/>
      <c r="AA2" s="33"/>
    </row>
    <row r="3" spans="1:27" ht="12.75" customHeight="1" x14ac:dyDescent="0.2">
      <c r="A3" s="90" t="s">
        <v>22</v>
      </c>
      <c r="B3" s="90"/>
      <c r="C3" s="36"/>
      <c r="D3" s="36"/>
      <c r="E3" s="36"/>
      <c r="F3" s="36"/>
      <c r="G3" s="37"/>
      <c r="H3" s="37"/>
      <c r="I3" s="37"/>
      <c r="J3" s="37"/>
      <c r="K3" s="37"/>
      <c r="L3" s="37"/>
      <c r="M3" s="38"/>
      <c r="N3" s="39"/>
    </row>
    <row r="4" spans="1:27" ht="12.75" customHeight="1" x14ac:dyDescent="0.2">
      <c r="A4" s="40" t="s">
        <v>3</v>
      </c>
      <c r="B4" s="41" t="s">
        <v>23</v>
      </c>
      <c r="C4" s="42"/>
      <c r="D4" s="42"/>
      <c r="E4" s="42"/>
      <c r="F4" s="42"/>
      <c r="G4" s="37"/>
      <c r="H4" s="37"/>
      <c r="I4" s="37"/>
      <c r="J4" s="37"/>
      <c r="K4" s="37"/>
      <c r="L4" s="37"/>
      <c r="M4" s="38"/>
      <c r="N4" s="39"/>
    </row>
    <row r="5" spans="1:27" ht="12.75" customHeight="1" x14ac:dyDescent="0.2">
      <c r="A5" s="43">
        <f>IF('Instructions &amp; Summary'!$E$4="1Q",DATE('Instructions &amp; Summary'!$F$4,1,1),IF('Instructions &amp; Summary'!$E$4="2Q",DATE('Instructions &amp; Summary'!$F$4,4,1),IF('Instructions &amp; Summary'!$E$4="3Q",DATE('Instructions &amp; Summary'!$F$4,7,1),DATE('Instructions &amp; Summary'!$F$4,10,1))))</f>
        <v>46296</v>
      </c>
      <c r="B5" s="44">
        <v>760</v>
      </c>
      <c r="C5" s="36"/>
      <c r="D5" s="36"/>
      <c r="E5" s="36"/>
      <c r="F5" s="36"/>
      <c r="G5" s="37"/>
      <c r="H5" s="37"/>
      <c r="I5" s="37"/>
      <c r="J5" s="37"/>
      <c r="K5" s="37"/>
      <c r="L5" s="37"/>
      <c r="M5" s="38"/>
      <c r="N5" s="39"/>
    </row>
    <row r="6" spans="1:27" ht="12.75" customHeight="1" x14ac:dyDescent="0.2">
      <c r="A6" s="43">
        <f>IF('Instructions &amp; Summary'!$E$4="1Q",DATE('Instructions &amp; Summary'!$F$4,2,1),IF('Instructions &amp; Summary'!$E$4="2Q",DATE('Instructions &amp; Summary'!$F$4,5,1),IF('Instructions &amp; Summary'!$E$4="3Q",DATE('Instructions &amp; Summary'!$F$4,8,1),DATE('Instructions &amp; Summary'!$F$4,11,1))))</f>
        <v>46327</v>
      </c>
      <c r="B6" s="44">
        <v>673</v>
      </c>
      <c r="C6" s="42"/>
      <c r="D6" s="42"/>
      <c r="E6" s="42"/>
      <c r="F6" s="42"/>
      <c r="G6" s="37"/>
      <c r="H6" s="37"/>
      <c r="I6" s="37"/>
      <c r="J6" s="37"/>
      <c r="K6" s="37"/>
      <c r="L6" s="37"/>
      <c r="M6" s="38"/>
      <c r="N6" s="39"/>
    </row>
    <row r="7" spans="1:27" ht="12.75" customHeight="1" x14ac:dyDescent="0.2">
      <c r="A7" s="43">
        <f>IF('Instructions &amp; Summary'!$E$4="1Q",DATE('Instructions &amp; Summary'!$F$4,3,1),IF('Instructions &amp; Summary'!$E$4="2Q",DATE('Instructions &amp; Summary'!$F$4,6,1),IF('Instructions &amp; Summary'!$E$4="3Q",DATE('Instructions &amp; Summary'!$F$4,9,1),DATE('Instructions &amp; Summary'!$F$4,12,1))))</f>
        <v>46357</v>
      </c>
      <c r="B7" s="44">
        <v>740</v>
      </c>
      <c r="C7" s="42"/>
      <c r="D7" s="42"/>
      <c r="E7" s="42"/>
      <c r="F7" s="42"/>
      <c r="G7" s="37"/>
      <c r="H7" s="37"/>
      <c r="I7" s="37"/>
      <c r="J7" s="37"/>
      <c r="K7" s="37"/>
      <c r="L7" s="37"/>
      <c r="M7" s="38"/>
      <c r="N7" s="39"/>
    </row>
    <row r="8" spans="1:27" ht="12.75" customHeight="1" x14ac:dyDescent="0.2">
      <c r="A8" s="45" t="s">
        <v>24</v>
      </c>
      <c r="B8" s="46">
        <f>SUM(B5:B7)</f>
        <v>2173</v>
      </c>
      <c r="C8" s="42"/>
      <c r="D8" s="42"/>
      <c r="E8" s="42"/>
      <c r="F8" s="42"/>
      <c r="J8" s="47"/>
      <c r="K8" s="47"/>
      <c r="L8" s="47"/>
      <c r="M8" s="39"/>
      <c r="N8" s="39"/>
    </row>
    <row r="9" spans="1:27" ht="12.75" customHeight="1" x14ac:dyDescent="0.2"/>
    <row r="10" spans="1:27" ht="12.75" customHeight="1" x14ac:dyDescent="0.2">
      <c r="A10" s="90" t="s">
        <v>25</v>
      </c>
      <c r="B10" s="90"/>
      <c r="C10" s="48"/>
      <c r="D10" s="48"/>
      <c r="E10" s="48"/>
      <c r="F10" s="48"/>
      <c r="G10" s="49"/>
    </row>
    <row r="11" spans="1:27" ht="12.75" customHeight="1" x14ac:dyDescent="0.2">
      <c r="A11" s="40" t="s">
        <v>3</v>
      </c>
      <c r="B11" s="41" t="s">
        <v>23</v>
      </c>
      <c r="C11" s="42"/>
      <c r="D11" s="42"/>
      <c r="E11" s="42"/>
      <c r="F11" s="42"/>
      <c r="G11" s="49"/>
    </row>
    <row r="12" spans="1:27" ht="12.75" customHeight="1" x14ac:dyDescent="0.2">
      <c r="A12" s="43">
        <f>IF('Instructions &amp; Summary'!$E$4="1Q",DATE('Instructions &amp; Summary'!$F$4,1,1),IF('Instructions &amp; Summary'!$E$4="2Q",DATE('Instructions &amp; Summary'!$F$4,4,1),IF('Instructions &amp; Summary'!$E$4="3Q",DATE('Instructions &amp; Summary'!$F$4,7,1),DATE('Instructions &amp; Summary'!$F$4,10,1))))</f>
        <v>46296</v>
      </c>
      <c r="B12" s="44">
        <v>1775</v>
      </c>
      <c r="F12" s="50"/>
      <c r="G12" s="49"/>
    </row>
    <row r="13" spans="1:27" ht="12.75" customHeight="1" x14ac:dyDescent="0.2">
      <c r="A13" s="43">
        <f>IF('Instructions &amp; Summary'!$E$4="1Q",DATE('Instructions &amp; Summary'!$F$4,2,1),IF('Instructions &amp; Summary'!$E$4="2Q",DATE('Instructions &amp; Summary'!$F$4,5,1),IF('Instructions &amp; Summary'!$E$4="3Q",DATE('Instructions &amp; Summary'!$F$4,8,1),DATE('Instructions &amp; Summary'!$F$4,11,1))))</f>
        <v>46327</v>
      </c>
      <c r="B13" s="44">
        <v>1850</v>
      </c>
      <c r="C13" s="51"/>
    </row>
    <row r="14" spans="1:27" ht="12.75" customHeight="1" x14ac:dyDescent="0.2">
      <c r="A14" s="43">
        <f>IF('Instructions &amp; Summary'!$E$4="1Q",DATE('Instructions &amp; Summary'!$F$4,3,1),IF('Instructions &amp; Summary'!$E$4="2Q",DATE('Instructions &amp; Summary'!$F$4,6,1),IF('Instructions &amp; Summary'!$E$4="3Q",DATE('Instructions &amp; Summary'!$F$4,9,1),DATE('Instructions &amp; Summary'!$F$4,12,1))))</f>
        <v>46357</v>
      </c>
      <c r="B14" s="44">
        <v>1806</v>
      </c>
      <c r="C14" s="51"/>
    </row>
    <row r="15" spans="1:27" ht="12.75" customHeight="1" x14ac:dyDescent="0.2">
      <c r="A15" s="52" t="s">
        <v>26</v>
      </c>
      <c r="B15" s="53">
        <f>SUM(B12:B14)</f>
        <v>5431</v>
      </c>
      <c r="C15" s="42"/>
      <c r="D15" s="42"/>
      <c r="E15" s="42"/>
      <c r="F15" s="50"/>
      <c r="G15" s="49"/>
    </row>
    <row r="16" spans="1:27" ht="12.75" customHeight="1" x14ac:dyDescent="0.2">
      <c r="C16" s="42"/>
      <c r="D16" s="42"/>
      <c r="E16" s="42"/>
      <c r="F16" s="50"/>
      <c r="G16" s="49"/>
    </row>
    <row r="17" spans="1:7" ht="12.75" customHeight="1" x14ac:dyDescent="0.2">
      <c r="A17" s="52" t="s">
        <v>4</v>
      </c>
      <c r="B17" s="53">
        <f>B8+B15</f>
        <v>7604</v>
      </c>
      <c r="C17" s="42"/>
      <c r="D17" s="42"/>
      <c r="E17" s="42"/>
      <c r="F17" s="42"/>
      <c r="G17" s="42"/>
    </row>
    <row r="18" spans="1:7" ht="12.75" customHeight="1" x14ac:dyDescent="0.2">
      <c r="C18" s="34"/>
    </row>
    <row r="19" spans="1:7" ht="12.75" customHeight="1" x14ac:dyDescent="0.2">
      <c r="C19" s="35"/>
    </row>
    <row r="20" spans="1:7" ht="12.75" customHeight="1" x14ac:dyDescent="0.2">
      <c r="C20" s="35"/>
      <c r="F20" s="50"/>
    </row>
    <row r="21" spans="1:7" ht="12.75" customHeight="1" x14ac:dyDescent="0.2"/>
    <row r="22" spans="1:7" ht="12.75" customHeight="1" x14ac:dyDescent="0.2"/>
    <row r="23" spans="1:7" ht="12.75" customHeight="1" x14ac:dyDescent="0.2"/>
    <row r="24" spans="1:7" ht="12.75" customHeight="1" x14ac:dyDescent="0.2"/>
  </sheetData>
  <sheetProtection algorithmName="SHA-512" hashValue="82+DfKtZ10HCWK4tipwUZCV9sBNoslGaGBTcEFzEI8wmyeXdaa5Zt9Y71gjBumQ+yR28WDKK+hR/UcDi7baoXA==" saltValue="BUQKIf4P37wuwIufvtjuLw==" spinCount="100000" sheet="1" objects="1" scenarios="1"/>
  <mergeCells count="2">
    <mergeCell ref="A3:B3"/>
    <mergeCell ref="A10:B10"/>
  </mergeCells>
  <phoneticPr fontId="2" type="noConversion"/>
  <printOptions horizontalCentered="1" gridLines="1"/>
  <pageMargins left="0.75" right="0.75" top="1" bottom="1" header="0.5" footer="0.5"/>
  <pageSetup scale="78" orientation="landscape" r:id="rId1"/>
  <headerFooter alignWithMargins="0">
    <oddHeader>&amp;L&amp;"Arial,Bold"The United Illuminating Company
Docket No: 26-01-02
&amp;C&amp;"Arial,Bold"CONFIDENTIAL
&amp;A
&amp;R&amp;"Arial,Bold"UI Attachment 2b
Page 1 of 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D33"/>
  <sheetViews>
    <sheetView view="pageLayout" zoomScaleNormal="100" workbookViewId="0">
      <selection activeCell="B19" sqref="B19"/>
    </sheetView>
  </sheetViews>
  <sheetFormatPr defaultColWidth="9.140625" defaultRowHeight="12.75" x14ac:dyDescent="0.2"/>
  <cols>
    <col min="1" max="4" width="25" style="1" customWidth="1"/>
    <col min="5" max="16384" width="9.140625" style="1"/>
  </cols>
  <sheetData>
    <row r="1" spans="1:4" ht="18" x14ac:dyDescent="0.25">
      <c r="A1" s="103" t="str">
        <f>'Instructions &amp; Summary'!A1</f>
        <v>CONFIDENTIAL UNTIL 10/20/2026</v>
      </c>
      <c r="B1" s="103"/>
      <c r="C1" s="103"/>
      <c r="D1" s="103"/>
    </row>
    <row r="2" spans="1:4" ht="15.75" customHeight="1" x14ac:dyDescent="0.25">
      <c r="A2" s="2"/>
      <c r="B2" s="2"/>
      <c r="C2" s="2"/>
      <c r="D2" s="2"/>
    </row>
    <row r="3" spans="1:4" ht="15.75" customHeight="1" x14ac:dyDescent="0.25">
      <c r="A3" s="3" t="str">
        <f>'Instructions &amp; Summary'!A7</f>
        <v>UI LRS Tranche 1</v>
      </c>
      <c r="B3" s="4" t="str">
        <f>'Instructions &amp; Summary'!B7</f>
        <v>October 1, 2026 through December 31, 2026 - 100% of the LRS load</v>
      </c>
      <c r="C3" s="5"/>
      <c r="D3" s="5"/>
    </row>
    <row r="4" spans="1:4" ht="12.75" customHeight="1" x14ac:dyDescent="0.2">
      <c r="A4" s="6"/>
      <c r="B4" s="7"/>
      <c r="C4" s="7"/>
      <c r="D4" s="7"/>
    </row>
    <row r="5" spans="1:4" ht="12.75" customHeight="1" x14ac:dyDescent="0.2">
      <c r="A5" s="8" t="s">
        <v>3</v>
      </c>
      <c r="B5" s="8" t="s">
        <v>27</v>
      </c>
      <c r="C5" s="8" t="s">
        <v>28</v>
      </c>
      <c r="D5" s="8" t="s">
        <v>29</v>
      </c>
    </row>
    <row r="6" spans="1:4" ht="12.75" customHeight="1" x14ac:dyDescent="0.2">
      <c r="A6" s="43">
        <f>IF('Instructions &amp; Summary'!$E$4="1Q",DATE('Instructions &amp; Summary'!$F$4,1,1),IF('Instructions &amp; Summary'!$E$4="2Q",DATE('Instructions &amp; Summary'!$F$4,4,1),IF('Instructions &amp; Summary'!$E$4="3Q",DATE('Instructions &amp; Summary'!$F$4,7,1),DATE('Instructions &amp; Summary'!$F$4,10,1))))</f>
        <v>46296</v>
      </c>
      <c r="B6" s="54">
        <f>VLOOKUP($A6,'Bidding Load'!$A$5:$B$7,2,FALSE)</f>
        <v>760</v>
      </c>
      <c r="C6" s="14"/>
      <c r="D6" s="10">
        <f>ROUND(C6,2)*B6</f>
        <v>0</v>
      </c>
    </row>
    <row r="7" spans="1:4" ht="12.75" customHeight="1" x14ac:dyDescent="0.2">
      <c r="A7" s="43">
        <f>IF('Instructions &amp; Summary'!$E$4="1Q",DATE('Instructions &amp; Summary'!$F$4,2,1),IF('Instructions &amp; Summary'!$E$4="2Q",DATE('Instructions &amp; Summary'!$F$4,5,1),IF('Instructions &amp; Summary'!$E$4="3Q",DATE('Instructions &amp; Summary'!$F$4,8,1),DATE('Instructions &amp; Summary'!$F$4,11,1))))</f>
        <v>46327</v>
      </c>
      <c r="B7" s="54">
        <f>VLOOKUP($A7,'Bidding Load'!$A$5:$B$7,2,FALSE)</f>
        <v>673</v>
      </c>
      <c r="C7" s="14"/>
      <c r="D7" s="10">
        <f t="shared" ref="D7:D8" si="0">ROUND(C7,2)*B7</f>
        <v>0</v>
      </c>
    </row>
    <row r="8" spans="1:4" ht="12.75" customHeight="1" x14ac:dyDescent="0.2">
      <c r="A8" s="43">
        <f>IF('Instructions &amp; Summary'!$E$4="1Q",DATE('Instructions &amp; Summary'!$F$4,3,1),IF('Instructions &amp; Summary'!$E$4="2Q",DATE('Instructions &amp; Summary'!$F$4,6,1),IF('Instructions &amp; Summary'!$E$4="3Q",DATE('Instructions &amp; Summary'!$F$4,9,1),DATE('Instructions &amp; Summary'!$F$4,12,1))))</f>
        <v>46357</v>
      </c>
      <c r="B8" s="54">
        <f>VLOOKUP($A8,'Bidding Load'!$A$5:$B$7,2,FALSE)</f>
        <v>740</v>
      </c>
      <c r="C8" s="14"/>
      <c r="D8" s="10">
        <f t="shared" si="0"/>
        <v>0</v>
      </c>
    </row>
    <row r="9" spans="1:4" ht="12.75" customHeight="1" x14ac:dyDescent="0.2">
      <c r="A9" s="11" t="s">
        <v>4</v>
      </c>
      <c r="B9" s="55">
        <f>SUM(B6:B8)</f>
        <v>2173</v>
      </c>
      <c r="C9" s="56" t="s">
        <v>33</v>
      </c>
      <c r="D9" s="12">
        <f>SUM(D6:D8)</f>
        <v>0</v>
      </c>
    </row>
    <row r="10" spans="1:4" ht="12.75" customHeight="1" x14ac:dyDescent="0.2">
      <c r="A10" s="9"/>
      <c r="B10" s="9"/>
      <c r="C10" s="9"/>
      <c r="D10" s="9"/>
    </row>
    <row r="11" spans="1:4" ht="12.75" customHeight="1" x14ac:dyDescent="0.2">
      <c r="A11" s="9"/>
      <c r="B11" s="9"/>
      <c r="C11" s="9"/>
      <c r="D11" s="9"/>
    </row>
    <row r="12" spans="1:4" s="13" customFormat="1" ht="12.75" customHeight="1" x14ac:dyDescent="0.2">
      <c r="A12" s="8" t="s">
        <v>3</v>
      </c>
      <c r="B12" s="8" t="s">
        <v>32</v>
      </c>
      <c r="C12" s="8" t="s">
        <v>30</v>
      </c>
      <c r="D12" s="8" t="s">
        <v>31</v>
      </c>
    </row>
    <row r="13" spans="1:4" ht="12.75" customHeight="1" x14ac:dyDescent="0.2">
      <c r="A13" s="43">
        <f>IF('Instructions &amp; Summary'!$E$4="1Q",DATE('Instructions &amp; Summary'!$F$4,1,1),IF('Instructions &amp; Summary'!$E$4="2Q",DATE('Instructions &amp; Summary'!$F$4,4,1),IF('Instructions &amp; Summary'!$E$4="3Q",DATE('Instructions &amp; Summary'!$F$4,7,1),DATE('Instructions &amp; Summary'!$F$4,10,1))))</f>
        <v>46296</v>
      </c>
      <c r="B13" s="54">
        <f>VLOOKUP($A13,'Bidding Load'!$A$12:$B$14,2,FALSE)</f>
        <v>1775</v>
      </c>
      <c r="C13" s="14"/>
      <c r="D13" s="10">
        <f>ROUND(C13,2)*B13</f>
        <v>0</v>
      </c>
    </row>
    <row r="14" spans="1:4" ht="12.75" customHeight="1" x14ac:dyDescent="0.2">
      <c r="A14" s="43">
        <f>IF('Instructions &amp; Summary'!$E$4="1Q",DATE('Instructions &amp; Summary'!$F$4,2,1),IF('Instructions &amp; Summary'!$E$4="2Q",DATE('Instructions &amp; Summary'!$F$4,5,1),IF('Instructions &amp; Summary'!$E$4="3Q",DATE('Instructions &amp; Summary'!$F$4,8,1),DATE('Instructions &amp; Summary'!$F$4,11,1))))</f>
        <v>46327</v>
      </c>
      <c r="B14" s="54">
        <f>VLOOKUP($A14,'Bidding Load'!$A$12:$B$14,2,FALSE)</f>
        <v>1850</v>
      </c>
      <c r="C14" s="14"/>
      <c r="D14" s="10">
        <f t="shared" ref="D14:D15" si="1">ROUND(C14,2)*B14</f>
        <v>0</v>
      </c>
    </row>
    <row r="15" spans="1:4" ht="12.75" customHeight="1" x14ac:dyDescent="0.2">
      <c r="A15" s="43">
        <f>IF('Instructions &amp; Summary'!$E$4="1Q",DATE('Instructions &amp; Summary'!$F$4,3,1),IF('Instructions &amp; Summary'!$E$4="2Q",DATE('Instructions &amp; Summary'!$F$4,6,1),IF('Instructions &amp; Summary'!$E$4="3Q",DATE('Instructions &amp; Summary'!$F$4,9,1),DATE('Instructions &amp; Summary'!$F$4,12,1))))</f>
        <v>46357</v>
      </c>
      <c r="B15" s="54">
        <f>VLOOKUP($A15,'Bidding Load'!$A$12:$B$14,2,FALSE)</f>
        <v>1806</v>
      </c>
      <c r="C15" s="14"/>
      <c r="D15" s="10">
        <f t="shared" si="1"/>
        <v>0</v>
      </c>
    </row>
    <row r="16" spans="1:4" ht="12.75" customHeight="1" x14ac:dyDescent="0.2">
      <c r="A16" s="11" t="s">
        <v>4</v>
      </c>
      <c r="B16" s="55">
        <f>SUM(B13:B15)</f>
        <v>5431</v>
      </c>
      <c r="C16" s="56" t="s">
        <v>33</v>
      </c>
      <c r="D16" s="12">
        <f>SUM(D13:D15)</f>
        <v>0</v>
      </c>
    </row>
    <row r="17" spans="1:4" ht="12.75" customHeight="1" x14ac:dyDescent="0.2">
      <c r="A17" s="9"/>
      <c r="B17" s="9"/>
      <c r="C17" s="9"/>
      <c r="D17" s="9"/>
    </row>
    <row r="18" spans="1:4" ht="12.75" customHeight="1" x14ac:dyDescent="0.2">
      <c r="A18" s="8" t="s">
        <v>3</v>
      </c>
      <c r="B18" s="8" t="s">
        <v>35</v>
      </c>
      <c r="C18" s="8" t="s">
        <v>36</v>
      </c>
      <c r="D18" s="8" t="s">
        <v>37</v>
      </c>
    </row>
    <row r="19" spans="1:4" ht="12.75" customHeight="1" x14ac:dyDescent="0.2">
      <c r="A19" s="43">
        <f>IF('Instructions &amp; Summary'!$E$4="1Q",DATE('Instructions &amp; Summary'!$F$4,1,1),IF('Instructions &amp; Summary'!$E$4="2Q",DATE('Instructions &amp; Summary'!$F$4,4,1),IF('Instructions &amp; Summary'!$E$4="3Q",DATE('Instructions &amp; Summary'!$F$4,7,1),DATE('Instructions &amp; Summary'!$F$4,10,1))))</f>
        <v>46296</v>
      </c>
      <c r="B19" s="54">
        <f>SUMIF($A$6:$A$8,$A19,$B$6:$B$8)+SUMIF($A$13:$A$15,$A19,$B$13:$B$15)</f>
        <v>2535</v>
      </c>
      <c r="C19" s="10">
        <f>D19/B19</f>
        <v>0</v>
      </c>
      <c r="D19" s="10">
        <f>SUMIF($A$6:$A$8,$A19,$D$6:$D$8)+SUMIF($A$13:$A$15,$A19,$D$13:$D$15)</f>
        <v>0</v>
      </c>
    </row>
    <row r="20" spans="1:4" ht="12.75" customHeight="1" x14ac:dyDescent="0.2">
      <c r="A20" s="43">
        <f>IF('Instructions &amp; Summary'!$E$4="1Q",DATE('Instructions &amp; Summary'!$F$4,2,1),IF('Instructions &amp; Summary'!$E$4="2Q",DATE('Instructions &amp; Summary'!$F$4,5,1),IF('Instructions &amp; Summary'!$E$4="3Q",DATE('Instructions &amp; Summary'!$F$4,8,1),DATE('Instructions &amp; Summary'!$F$4,11,1))))</f>
        <v>46327</v>
      </c>
      <c r="B20" s="54">
        <f>SUMIF($A$6:$A$8,$A20,$B$6:$B$8)+SUMIF($A$13:$A$15,$A20,$B$13:$B$15)</f>
        <v>2523</v>
      </c>
      <c r="C20" s="10">
        <f t="shared" ref="C20:C22" si="2">D20/B20</f>
        <v>0</v>
      </c>
      <c r="D20" s="10">
        <f t="shared" ref="D20:D21" si="3">SUMIF($A$6:$A$8,$A20,$D$6:$D$8)+SUMIF($A$13:$A$15,$A20,$D$13:$D$15)</f>
        <v>0</v>
      </c>
    </row>
    <row r="21" spans="1:4" ht="12.75" customHeight="1" x14ac:dyDescent="0.2">
      <c r="A21" s="43">
        <f>IF('Instructions &amp; Summary'!$E$4="1Q",DATE('Instructions &amp; Summary'!$F$4,3,1),IF('Instructions &amp; Summary'!$E$4="2Q",DATE('Instructions &amp; Summary'!$F$4,6,1),IF('Instructions &amp; Summary'!$E$4="3Q",DATE('Instructions &amp; Summary'!$F$4,9,1),DATE('Instructions &amp; Summary'!$F$4,12,1))))</f>
        <v>46357</v>
      </c>
      <c r="B21" s="54">
        <f>SUMIF($A$6:$A$8,$A21,$B$6:$B$8)+SUMIF($A$13:$A$15,$A21,$B$13:$B$15)</f>
        <v>2546</v>
      </c>
      <c r="C21" s="10">
        <f t="shared" si="2"/>
        <v>0</v>
      </c>
      <c r="D21" s="10">
        <f t="shared" si="3"/>
        <v>0</v>
      </c>
    </row>
    <row r="22" spans="1:4" ht="12.75" customHeight="1" x14ac:dyDescent="0.2">
      <c r="A22" s="11" t="s">
        <v>4</v>
      </c>
      <c r="B22" s="55">
        <f>SUM(B19:B21)</f>
        <v>7604</v>
      </c>
      <c r="C22" s="12">
        <f t="shared" si="2"/>
        <v>0</v>
      </c>
      <c r="D22" s="12">
        <f>SUM(D19:D21)</f>
        <v>0</v>
      </c>
    </row>
    <row r="23" spans="1:4" ht="12.75" customHeight="1" x14ac:dyDescent="0.2"/>
    <row r="24" spans="1:4" ht="12.75" customHeight="1" x14ac:dyDescent="0.2">
      <c r="A24" s="59" t="str">
        <f>A3</f>
        <v>UI LRS Tranche 1</v>
      </c>
      <c r="B24" s="8" t="s">
        <v>34</v>
      </c>
      <c r="C24" s="8" t="s">
        <v>5</v>
      </c>
      <c r="D24" s="9"/>
    </row>
    <row r="25" spans="1:4" ht="12.75" customHeight="1" x14ac:dyDescent="0.2">
      <c r="A25" s="60" t="s">
        <v>39</v>
      </c>
      <c r="B25" s="62">
        <f>D9</f>
        <v>0</v>
      </c>
      <c r="C25" s="62">
        <f>B25/B9</f>
        <v>0</v>
      </c>
      <c r="D25" s="9"/>
    </row>
    <row r="26" spans="1:4" ht="12.75" customHeight="1" x14ac:dyDescent="0.2">
      <c r="A26" s="60" t="s">
        <v>40</v>
      </c>
      <c r="B26" s="62">
        <f>D16</f>
        <v>0</v>
      </c>
      <c r="C26" s="62">
        <f>B26/B16</f>
        <v>0</v>
      </c>
      <c r="D26" s="9"/>
    </row>
    <row r="27" spans="1:4" ht="12.75" customHeight="1" x14ac:dyDescent="0.2">
      <c r="A27" s="61" t="s">
        <v>38</v>
      </c>
      <c r="B27" s="63">
        <f>SUM(B25:B26)</f>
        <v>0</v>
      </c>
      <c r="C27" s="63">
        <f>B27/(B9+B16)</f>
        <v>0</v>
      </c>
      <c r="D27" s="9"/>
    </row>
    <row r="28" spans="1:4" ht="12.75" customHeight="1" x14ac:dyDescent="0.2">
      <c r="A28" s="57"/>
      <c r="B28" s="58"/>
      <c r="C28" s="58"/>
      <c r="D28" s="9"/>
    </row>
    <row r="29" spans="1:4" x14ac:dyDescent="0.2">
      <c r="A29" s="97" t="s">
        <v>2</v>
      </c>
      <c r="B29" s="98"/>
      <c r="C29" s="99"/>
    </row>
    <row r="30" spans="1:4" x14ac:dyDescent="0.2">
      <c r="A30" s="64"/>
      <c r="B30" s="65"/>
      <c r="C30" s="66"/>
    </row>
    <row r="31" spans="1:4" x14ac:dyDescent="0.2">
      <c r="A31" s="100" t="str">
        <f>'Instructions &amp; Summary'!A10</f>
        <v>SAMPLE - Bidder "X"- NOT TO BE USED FOR BID SUBMITTAL</v>
      </c>
      <c r="B31" s="101"/>
      <c r="C31" s="102"/>
    </row>
    <row r="32" spans="1:4" x14ac:dyDescent="0.2">
      <c r="A32" s="91" t="str">
        <f>A3</f>
        <v>UI LRS Tranche 1</v>
      </c>
      <c r="B32" s="92"/>
      <c r="C32" s="93"/>
    </row>
    <row r="33" spans="1:3" x14ac:dyDescent="0.2">
      <c r="A33" s="94" t="str">
        <f>B3</f>
        <v>October 1, 2026 through December 31, 2026 - 100% of the LRS load</v>
      </c>
      <c r="B33" s="95"/>
      <c r="C33" s="96"/>
    </row>
  </sheetData>
  <sheetProtection algorithmName="SHA-512" hashValue="V2kMEnGaTdbIK72JjxN5zlYY7/DPTctIh5SIVYziE5UppCFJRPHmp9Pp3aj6vTMCju6gGtO/YARONQk0s3yGTg==" saltValue="2UZ/YkAnisuQRX9AKPS23A==" spinCount="100000" sheet="1" objects="1" scenarios="1"/>
  <mergeCells count="5">
    <mergeCell ref="A32:C32"/>
    <mergeCell ref="A33:C33"/>
    <mergeCell ref="A29:C29"/>
    <mergeCell ref="A31:C31"/>
    <mergeCell ref="A1:D1"/>
  </mergeCells>
  <phoneticPr fontId="2" type="noConversion"/>
  <printOptions horizontalCentered="1" gridLines="1"/>
  <pageMargins left="0.75" right="0.75" top="1" bottom="1" header="0.5" footer="0.5"/>
  <pageSetup scale="78" orientation="landscape" r:id="rId1"/>
  <headerFooter alignWithMargins="0">
    <oddHeader>&amp;L&amp;"Arial,Bold"The United Illuminating Company
Docket No: 26-01-02
&amp;C&amp;"Arial,Bold"CONFIDENTIAL
&amp;A
&amp;R&amp;"Arial,Bold"UI Attachment 2b
Page 1 of 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7"/>
  <sheetViews>
    <sheetView view="pageLayout" zoomScaleNormal="100" workbookViewId="0">
      <selection activeCell="C38" sqref="C38"/>
    </sheetView>
  </sheetViews>
  <sheetFormatPr defaultRowHeight="12.75" x14ac:dyDescent="0.2"/>
  <cols>
    <col min="1" max="1" width="16.140625" customWidth="1"/>
    <col min="2" max="2" width="35.42578125" bestFit="1" customWidth="1"/>
  </cols>
  <sheetData>
    <row r="1" spans="1:4" ht="15.75" x14ac:dyDescent="0.25">
      <c r="A1" s="104" t="s">
        <v>42</v>
      </c>
      <c r="B1" s="104"/>
      <c r="C1" s="68"/>
      <c r="D1" s="68"/>
    </row>
    <row r="2" spans="1:4" x14ac:dyDescent="0.2">
      <c r="A2" s="68"/>
      <c r="B2" s="68"/>
      <c r="C2" s="68"/>
      <c r="D2" s="68"/>
    </row>
    <row r="3" spans="1:4" x14ac:dyDescent="0.2">
      <c r="A3" s="69" t="s">
        <v>3</v>
      </c>
      <c r="B3" s="69" t="s">
        <v>43</v>
      </c>
      <c r="C3" s="68"/>
      <c r="D3" s="68"/>
    </row>
    <row r="4" spans="1:4" x14ac:dyDescent="0.2">
      <c r="A4" s="70">
        <f>'UI LRS Tranche 1'!A6</f>
        <v>46296</v>
      </c>
      <c r="B4" s="71">
        <f>'UI LRS Tranche 1'!C6</f>
        <v>0</v>
      </c>
      <c r="C4" s="68"/>
      <c r="D4" s="68"/>
    </row>
    <row r="5" spans="1:4" x14ac:dyDescent="0.2">
      <c r="A5" s="70">
        <f>'UI LRS Tranche 1'!A7</f>
        <v>46327</v>
      </c>
      <c r="B5" s="71">
        <f>'UI LRS Tranche 1'!C7</f>
        <v>0</v>
      </c>
      <c r="C5" s="68"/>
      <c r="D5" s="68"/>
    </row>
    <row r="6" spans="1:4" x14ac:dyDescent="0.2">
      <c r="A6" s="70">
        <f>'UI LRS Tranche 1'!A8</f>
        <v>46357</v>
      </c>
      <c r="B6" s="71">
        <f>'UI LRS Tranche 1'!C8</f>
        <v>0</v>
      </c>
      <c r="C6" s="68"/>
      <c r="D6" s="68"/>
    </row>
    <row r="7" spans="1:4" x14ac:dyDescent="0.2">
      <c r="A7" s="68"/>
      <c r="B7" s="68"/>
      <c r="C7" s="68"/>
      <c r="D7" s="68"/>
    </row>
    <row r="8" spans="1:4" x14ac:dyDescent="0.2">
      <c r="A8" s="68"/>
      <c r="B8" s="68"/>
      <c r="C8" s="68"/>
      <c r="D8" s="68"/>
    </row>
    <row r="9" spans="1:4" x14ac:dyDescent="0.2">
      <c r="A9" s="105"/>
      <c r="B9" s="105"/>
      <c r="C9" s="68"/>
      <c r="D9" s="68"/>
    </row>
    <row r="10" spans="1:4" x14ac:dyDescent="0.2">
      <c r="A10" s="68"/>
      <c r="B10" s="68"/>
      <c r="C10" s="68"/>
      <c r="D10" s="68"/>
    </row>
    <row r="11" spans="1:4" x14ac:dyDescent="0.2">
      <c r="A11" s="69" t="s">
        <v>3</v>
      </c>
      <c r="B11" s="69" t="s">
        <v>44</v>
      </c>
      <c r="C11" s="68"/>
      <c r="D11" s="68"/>
    </row>
    <row r="12" spans="1:4" x14ac:dyDescent="0.2">
      <c r="A12" s="70">
        <f>'UI LRS Tranche 1'!A13</f>
        <v>46296</v>
      </c>
      <c r="B12" s="71">
        <f>'UI LRS Tranche 1'!C13</f>
        <v>0</v>
      </c>
      <c r="C12" s="68"/>
      <c r="D12" s="68"/>
    </row>
    <row r="13" spans="1:4" x14ac:dyDescent="0.2">
      <c r="A13" s="70">
        <f>'UI LRS Tranche 1'!A14</f>
        <v>46327</v>
      </c>
      <c r="B13" s="71">
        <f>'UI LRS Tranche 1'!C14</f>
        <v>0</v>
      </c>
      <c r="C13" s="68"/>
      <c r="D13" s="68"/>
    </row>
    <row r="14" spans="1:4" x14ac:dyDescent="0.2">
      <c r="A14" s="70">
        <f>'UI LRS Tranche 1'!A15</f>
        <v>46357</v>
      </c>
      <c r="B14" s="71">
        <f>'UI LRS Tranche 1'!C15</f>
        <v>0</v>
      </c>
      <c r="C14" s="68"/>
      <c r="D14" s="68"/>
    </row>
    <row r="15" spans="1:4" x14ac:dyDescent="0.2">
      <c r="A15" s="68"/>
      <c r="B15" s="68"/>
      <c r="C15" s="68"/>
      <c r="D15" s="68"/>
    </row>
    <row r="16" spans="1:4" x14ac:dyDescent="0.2">
      <c r="A16" s="68"/>
      <c r="B16" s="68"/>
      <c r="C16" s="68"/>
      <c r="D16" s="68"/>
    </row>
    <row r="17" spans="1:4" x14ac:dyDescent="0.2">
      <c r="A17" s="68"/>
      <c r="B17" s="68"/>
      <c r="C17" s="68"/>
      <c r="D17" s="68"/>
    </row>
    <row r="18" spans="1:4" x14ac:dyDescent="0.2">
      <c r="A18" s="68"/>
      <c r="B18" s="68"/>
      <c r="C18" s="68"/>
      <c r="D18" s="68"/>
    </row>
    <row r="19" spans="1:4" x14ac:dyDescent="0.2">
      <c r="A19" s="68"/>
      <c r="B19" s="68"/>
      <c r="C19" s="68"/>
      <c r="D19" s="68"/>
    </row>
    <row r="20" spans="1:4" x14ac:dyDescent="0.2">
      <c r="A20" s="68"/>
      <c r="B20" s="68"/>
      <c r="C20" s="68"/>
      <c r="D20" s="68"/>
    </row>
    <row r="21" spans="1:4" x14ac:dyDescent="0.2">
      <c r="A21" s="68"/>
      <c r="B21" s="68"/>
      <c r="C21" s="68"/>
      <c r="D21" s="68"/>
    </row>
    <row r="22" spans="1:4" x14ac:dyDescent="0.2">
      <c r="A22" s="68"/>
      <c r="B22" s="68"/>
      <c r="C22" s="68"/>
      <c r="D22" s="68"/>
    </row>
    <row r="23" spans="1:4" x14ac:dyDescent="0.2">
      <c r="A23" s="68"/>
      <c r="B23" s="68"/>
      <c r="C23" s="68"/>
      <c r="D23" s="68"/>
    </row>
    <row r="24" spans="1:4" x14ac:dyDescent="0.2">
      <c r="A24" s="68"/>
      <c r="B24" s="68"/>
      <c r="C24" s="68"/>
      <c r="D24" s="68"/>
    </row>
    <row r="25" spans="1:4" x14ac:dyDescent="0.2">
      <c r="A25" s="68"/>
      <c r="B25" s="68"/>
      <c r="C25" s="68"/>
      <c r="D25" s="68"/>
    </row>
    <row r="26" spans="1:4" x14ac:dyDescent="0.2">
      <c r="A26" s="68"/>
      <c r="B26" s="68"/>
      <c r="C26" s="68"/>
      <c r="D26" s="68"/>
    </row>
    <row r="27" spans="1:4" x14ac:dyDescent="0.2">
      <c r="C27" s="68"/>
      <c r="D27" s="68"/>
    </row>
  </sheetData>
  <sheetProtection algorithmName="SHA-512" hashValue="eKW0+m9M4Eqv90iDGwCVG75TXxtfTSCryLxANRV7qH1K0fK1Gfm+JuV0yv9ERjEuXxN3keDmr6XEKo+7fscjzg==" saltValue="C34vByLd5biNR+2TxkpjeQ==" spinCount="100000" sheet="1" objects="1" scenarios="1"/>
  <mergeCells count="2">
    <mergeCell ref="A1:B1"/>
    <mergeCell ref="A9:B9"/>
  </mergeCells>
  <printOptions horizontalCentered="1"/>
  <pageMargins left="0.75" right="0.75" top="1" bottom="1" header="0.5" footer="0.5"/>
  <pageSetup paperSize="9" scale="78" orientation="portrait" r:id="rId1"/>
  <headerFooter alignWithMargins="0">
    <oddHeader>&amp;L&amp;"Arial,Bold"The United Illuminating Company
Docket No: 26-01-02
&amp;C&amp;"Arial,Bold"CONFIDENTIAL
&amp;A
&amp;R&amp;"Arial,Bold"UI Attachment 2b
Page 1 of 4</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3665B68DC6F349AA9894CD1F8E7A01" ma:contentTypeVersion="4" ma:contentTypeDescription="Create a new document." ma:contentTypeScope="" ma:versionID="01d07348e47fb51363709cf884225a6f">
  <xsd:schema xmlns:xsd="http://www.w3.org/2001/XMLSchema" xmlns:xs="http://www.w3.org/2001/XMLSchema" xmlns:p="http://schemas.microsoft.com/office/2006/metadata/properties" xmlns:ns2="6b0ec322-671b-446d-9adf-0ec9d09ff9a5" targetNamespace="http://schemas.microsoft.com/office/2006/metadata/properties" ma:root="true" ma:fieldsID="eeebe723462a9fac1dbb7b2c4767b100" ns2:_="">
    <xsd:import namespace="6b0ec322-671b-446d-9adf-0ec9d09ff9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ec322-671b-446d-9adf-0ec9d09ff9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8D911A-9960-459A-952B-FE9D313B562C}">
  <ds:schemaRefs>
    <ds:schemaRef ds:uri="http://schemas.microsoft.com/sharepoint/v3/contenttype/forms"/>
  </ds:schemaRefs>
</ds:datastoreItem>
</file>

<file path=customXml/itemProps2.xml><?xml version="1.0" encoding="utf-8"?>
<ds:datastoreItem xmlns:ds="http://schemas.openxmlformats.org/officeDocument/2006/customXml" ds:itemID="{D1E3EAFE-3582-4AAB-8BDA-B98D45F5B1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0ec322-671b-446d-9adf-0ec9d09ff9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B6B73B-0FBB-4D39-BD99-0F8A5658EF1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6b0ec322-671b-446d-9adf-0ec9d09ff9a5"/>
    <ds:schemaRef ds:uri="http://purl.org/dc/elements/1.1/"/>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 &amp; Summary</vt:lpstr>
      <vt:lpstr>Bidding Load</vt:lpstr>
      <vt:lpstr>UI LRS Tranche 1</vt:lpstr>
      <vt:lpstr>Confirm</vt:lpstr>
      <vt:lpstr>'Bidding Load'!Print_Area</vt:lpstr>
      <vt:lpstr>'Instructions &amp; Summary'!Print_Area</vt:lpstr>
      <vt:lpstr>'UI LRS Tranche 1'!Print_Area</vt:lpstr>
    </vt:vector>
  </TitlesOfParts>
  <Company>United Illuminating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UI LRS RFP012008</dc:creator>
  <cp:lastModifiedBy>JENNIFER PAPKE</cp:lastModifiedBy>
  <cp:revision/>
  <cp:lastPrinted>2026-03-16T14:57:08Z</cp:lastPrinted>
  <dcterms:created xsi:type="dcterms:W3CDTF">2006-07-13T01:24:51Z</dcterms:created>
  <dcterms:modified xsi:type="dcterms:W3CDTF">2026-06-15T14:19:11Z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0x010100143665B68DC6F349AA9894CD1F8E7A01</vt:lpwstr>
  </property>
  <property fmtid="{D5CDD505-2E9C-101B-9397-08002B2CF9AE}" pid="4" name="{A44787D4-0540-4523-9961-78E4036D8C6D}">
    <vt:lpwstr>{8EF6477E-6ED1-4AF7-B891-ADFB8A9264E6}</vt:lpwstr>
  </property>
  <property fmtid="{D5CDD505-2E9C-101B-9397-08002B2CF9AE}" pid="5" name="MSIP_Label_624b1752-a977-4927-b9e6-e48a43684aee_Enabled">
    <vt:lpwstr>true</vt:lpwstr>
  </property>
  <property fmtid="{D5CDD505-2E9C-101B-9397-08002B2CF9AE}" pid="6" name="MSIP_Label_624b1752-a977-4927-b9e6-e48a43684aee_SetDate">
    <vt:lpwstr>2022-01-19T19:45:21Z</vt:lpwstr>
  </property>
  <property fmtid="{D5CDD505-2E9C-101B-9397-08002B2CF9AE}" pid="7" name="MSIP_Label_624b1752-a977-4927-b9e6-e48a43684aee_Method">
    <vt:lpwstr>Privileged</vt:lpwstr>
  </property>
  <property fmtid="{D5CDD505-2E9C-101B-9397-08002B2CF9AE}" pid="8" name="MSIP_Label_624b1752-a977-4927-b9e6-e48a43684aee_Name">
    <vt:lpwstr>Public</vt:lpwstr>
  </property>
  <property fmtid="{D5CDD505-2E9C-101B-9397-08002B2CF9AE}" pid="9" name="MSIP_Label_624b1752-a977-4927-b9e6-e48a43684aee_SiteId">
    <vt:lpwstr>031a09bc-a2bf-44df-888e-4e09355b7a24</vt:lpwstr>
  </property>
  <property fmtid="{D5CDD505-2E9C-101B-9397-08002B2CF9AE}" pid="10" name="MSIP_Label_624b1752-a977-4927-b9e6-e48a43684aee_ActionId">
    <vt:lpwstr>2a127ca9-5cb2-4f55-aa0d-d4ff9e0f3e88</vt:lpwstr>
  </property>
  <property fmtid="{D5CDD505-2E9C-101B-9397-08002B2CF9AE}" pid="11" name="MSIP_Label_624b1752-a977-4927-b9e6-e48a43684aee_ContentBits">
    <vt:lpwstr>0</vt:lpwstr>
  </property>
</Properties>
</file>