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grfil01.amer.iberdrola.local\VolM1\User\WRK_GRP\Power_Procurement\RFPs\RFP Oct 14 2026\Sample Bidder Workbooks\"/>
    </mc:Choice>
  </mc:AlternateContent>
  <xr:revisionPtr revIDLastSave="0" documentId="13_ncr:1_{7C421236-2BFD-4967-AC12-A0A2C85C35B0}" xr6:coauthVersionLast="47" xr6:coauthVersionMax="47" xr10:uidLastSave="{00000000-0000-0000-0000-000000000000}"/>
  <bookViews>
    <workbookView xWindow="-120" yWindow="-120" windowWidth="29040" windowHeight="15720" xr2:uid="{00000000-000D-0000-FFFF-FFFF00000000}"/>
  </bookViews>
  <sheets>
    <sheet name="Instructions &amp; Summary" sheetId="8" r:id="rId1"/>
    <sheet name="Bidding Load" sheetId="1" r:id="rId2"/>
    <sheet name="UI LRS Tranche 1" sheetId="9" r:id="rId3"/>
    <sheet name="Confirm" sheetId="10" r:id="rId4"/>
    <sheet name="Co-Pilot" sheetId="11" state="hidden"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'Bidding Load'!$A$1:$B$17</definedName>
    <definedName name="_xlnm.Print_Area" localSheetId="0">'Instructions &amp; Summary'!$A$1:$F$21</definedName>
    <definedName name="_xlnm.Print_Area" localSheetId="2">'UI LRS Tranche 1'!$A$1:$D$33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1" l="1"/>
  <c r="B12" i="8" l="1" a="1"/>
  <c r="B12" i="8" s="1"/>
  <c r="B15" i="1" l="1"/>
  <c r="B14" i="10"/>
  <c r="B13" i="10"/>
  <c r="B6" i="10"/>
  <c r="B5" i="10"/>
  <c r="B12" i="10"/>
  <c r="B4" i="10"/>
  <c r="A31" i="9"/>
  <c r="A21" i="9"/>
  <c r="A20" i="9"/>
  <c r="A19" i="9"/>
  <c r="A15" i="9"/>
  <c r="A14" i="10" s="1"/>
  <c r="A14" i="9"/>
  <c r="A13" i="10" s="1"/>
  <c r="A13" i="9"/>
  <c r="A12" i="10" s="1"/>
  <c r="A8" i="9"/>
  <c r="A6" i="10" s="1"/>
  <c r="A7" i="9"/>
  <c r="A5" i="10" s="1"/>
  <c r="A6" i="9"/>
  <c r="A4" i="10" s="1"/>
  <c r="A1" i="9"/>
  <c r="A3" i="9"/>
  <c r="A32" i="9" s="1"/>
  <c r="A14" i="1"/>
  <c r="A7" i="1"/>
  <c r="A13" i="1"/>
  <c r="A6" i="1"/>
  <c r="A12" i="1"/>
  <c r="A5" i="1"/>
  <c r="A1" i="1"/>
  <c r="B7" i="8"/>
  <c r="B3" i="9" s="1"/>
  <c r="A33" i="9" s="1"/>
  <c r="A3" i="8"/>
  <c r="B17" i="1" l="1"/>
  <c r="B6" i="9"/>
  <c r="D6" i="9" s="1"/>
  <c r="B7" i="9"/>
  <c r="D7" i="9" s="1"/>
  <c r="B8" i="9"/>
  <c r="D8" i="9" s="1"/>
  <c r="B13" i="9"/>
  <c r="D13" i="9" s="1"/>
  <c r="A24" i="9"/>
  <c r="B15" i="9"/>
  <c r="B14" i="9"/>
  <c r="D19" i="9" l="1"/>
  <c r="B21" i="9"/>
  <c r="B20" i="9"/>
  <c r="B19" i="9"/>
  <c r="D9" i="9"/>
  <c r="B25" i="9" s="1"/>
  <c r="B9" i="9"/>
  <c r="D15" i="9"/>
  <c r="D21" i="9" s="1"/>
  <c r="D14" i="9"/>
  <c r="D20" i="9" s="1"/>
  <c r="B16" i="9"/>
  <c r="C19" i="9" l="1"/>
  <c r="C25" i="9"/>
  <c r="C7" i="8" s="1"/>
  <c r="C20" i="9"/>
  <c r="B22" i="9"/>
  <c r="C21" i="9"/>
  <c r="D16" i="9"/>
  <c r="B26" i="9" s="1"/>
  <c r="D22" i="9"/>
  <c r="C22" i="9" l="1"/>
  <c r="C26" i="9"/>
  <c r="D7" i="8" s="1"/>
  <c r="B27" i="9"/>
  <c r="C27" i="9" l="1"/>
  <c r="E7" i="8" s="1"/>
  <c r="F7"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<sst xmlns="http://schemas.openxmlformats.org/spreadsheetml/2006/main" count="67" uniqueCount="56">
  <si>
    <t>Total $/MWh</t>
  </si>
  <si>
    <t>Total $</t>
  </si>
  <si>
    <t>Bidder Identification</t>
  </si>
  <si>
    <t>Month</t>
  </si>
  <si>
    <t>Total</t>
  </si>
  <si>
    <t>$/MWh</t>
  </si>
  <si>
    <t>Term</t>
  </si>
  <si>
    <t>Year</t>
  </si>
  <si>
    <t>UI Last Resort Service Tranche</t>
  </si>
  <si>
    <t>UI LRS Tranche 1</t>
  </si>
  <si>
    <t>On-peak $/MWh</t>
  </si>
  <si>
    <t>Off-peak $/MWh</t>
  </si>
  <si>
    <t>Procurement (MMYYYY):</t>
  </si>
  <si>
    <t>Tranche Definition</t>
  </si>
  <si>
    <t>Bidder and Bid Identification</t>
  </si>
  <si>
    <t>Additional Instructions:</t>
  </si>
  <si>
    <t>1. DO NOT USE SAMPLE BIDDER WORKBOOK FROM RFP DOCUMENTS TO SUBMIT BIDS. Use Official Bidder Workbook with your unique alpha-numeric identifier provided by UI. Price quotes provided in any other format will not be accepted.</t>
  </si>
  <si>
    <t xml:space="preserve">2. Modify yellow cells only. Make no changes in other cells.  </t>
  </si>
  <si>
    <t>3. Do not enter pricing on this page. Pricing on this page populates automatically. Enter pricing in tabs for each Tranche in this Workbook. Workbook rounds prices to nearest $.01/MWh.</t>
  </si>
  <si>
    <t>4. Make sure prices are populated for every month and for both on-peak and off-peak periods. However, prices do not have to vary on this basis (i.e. suppliers are not obligated to differentiate pricing by month or time of use).</t>
  </si>
  <si>
    <t xml:space="preserve">6. Suppliers are responsible for serving actual Last Resort Service load, irrespective of the quantities in this table. Quantities in workbook are for bid evaluation purposes only and are not relevant to contractual service obligations. Actual load will differ from these quantities.   </t>
  </si>
  <si>
    <t>7. UI is only seeking Fixed Price LRS bids, not Index Adder bids.</t>
  </si>
  <si>
    <t>On-peak total quantities for evaluation (MWh)</t>
  </si>
  <si>
    <t>Supplier of Last Resort Service</t>
  </si>
  <si>
    <t>Total on-peak</t>
  </si>
  <si>
    <t>Off-peak total quantities for evaluation (MWh)</t>
  </si>
  <si>
    <t>Total off-peak</t>
  </si>
  <si>
    <t>On-peak Quantity (MWh)</t>
  </si>
  <si>
    <t>On-peak Bid Price ($/MWh)</t>
  </si>
  <si>
    <t>On-peak Total Cost ($)</t>
  </si>
  <si>
    <t>Off-peak Bid Price ($/MWh)</t>
  </si>
  <si>
    <t>Off-peak Total Cost ($)</t>
  </si>
  <si>
    <t>Off-peak Quantity (MWh)</t>
  </si>
  <si>
    <t>N/A</t>
  </si>
  <si>
    <t>Total Cost</t>
  </si>
  <si>
    <t>Total Quantity (MWh)</t>
  </si>
  <si>
    <t>Weighted Price ($/MWh)</t>
  </si>
  <si>
    <t>Total Cost ($)</t>
  </si>
  <si>
    <t>Total Bid</t>
  </si>
  <si>
    <t>Total On-peak Bid</t>
  </si>
  <si>
    <t>Total Off-peak Bid</t>
  </si>
  <si>
    <t>Workbook Identifier</t>
  </si>
  <si>
    <t xml:space="preserve">Delivery Term </t>
  </si>
  <si>
    <t>Energy On-Peak Price Per MWh ($/MWh)</t>
  </si>
  <si>
    <t>Energy Off-Peak Price Per MWh ($/MWh)</t>
  </si>
  <si>
    <t>SAMPLE - Bidder "X"- NOT TO BE USED FOR BID SUBMITTAL</t>
  </si>
  <si>
    <t>Bidder "X"</t>
  </si>
  <si>
    <t>102026</t>
  </si>
  <si>
    <t>1Q</t>
  </si>
  <si>
    <t>CONFIDENTIAL UNTIL 01/12/2027</t>
  </si>
  <si>
    <r>
      <t>5. Quantities on the "Bidding_Load_LRS" worksheet are the product of monthly UI load for GST and LPT customers (including those taking generation service from entities other than UI) for</t>
    </r>
    <r>
      <rPr>
        <sz val="10"/>
        <color rgb="FFFF0000"/>
        <rFont val="Arial"/>
        <family val="2"/>
      </rPr>
      <t xml:space="preserve"> 07/01/2025 - 06/30/2026, times the June 2026</t>
    </r>
    <r>
      <rPr>
        <sz val="10"/>
        <rFont val="Arial"/>
        <family val="2"/>
      </rPr>
      <t xml:space="preserve"> migration percentages (percentage of GST and LPT taking generation service from UI).</t>
    </r>
  </si>
  <si>
    <t>Q1</t>
  </si>
  <si>
    <t>Check every worksheet in this workbook. List any sheet where protection is off. Do not modify the workbook.</t>
  </si>
  <si>
    <t>A1</t>
  </si>
  <si>
    <r>
      <t>Protection is off on:</t>
    </r>
    <r>
      <rPr>
        <sz val="11"/>
        <color rgb="FF424242"/>
        <rFont val="Aptos"/>
        <family val="2"/>
      </rPr>
      <t> </t>
    </r>
    <r>
      <rPr>
        <sz val="10.199999999999999"/>
        <color rgb="FF0F7937"/>
        <rFont val="Consolas"/>
        <family val="3"/>
      </rPr>
      <t>Co-Pilot</t>
    </r>
  </si>
  <si>
    <t>The other four worksheets are protected. No changes were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</si>
</sst>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_(* #,##0.000_);_(* \(#,##0.000\);_(* &quot;-&quot;??_);_(@_)"/>
    <numFmt numFmtId="165" formatCode="_(&quot;$&quot;* #,##0.000_);_(&quot;$&quot;* \(#,##0.000\);_(&quot;$&quot;* &quot;-&quot;??_);_(@_)"/>
    <numFmt numFmtId="166" formatCode="mmmm\-yyyy"/>
  </numFmts>
  <fonts count="25"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b/>
      <sz val="14"/>
      <color indexed="10"/>
      <name val="Arial"/>
      <family val="2"/>
    </font>
    <font>
      <sz val="10"/>
      <color rgb="FFFF0000"/>
      <name val="Arial"/>
      <family val="2"/>
    </font>
    <font>
      <sz val="8"/>
      <color rgb="FFFF0000"/>
      <name val="Arial"/>
      <family val="2"/>
    </font>
    <font>
      <b/>
      <sz val="10"/>
      <color rgb="FF0000FF"/>
      <name val="Arial"/>
      <family val="2"/>
    </font>
    <font>
      <sz val="10"/>
      <color rgb="FF0000FF"/>
      <name val="Arial"/>
      <family val="2"/>
    </font>
    <font>
      <b/>
      <sz val="12"/>
      <name val="Arial"/>
      <family val="2"/>
    </font>
    <font>
      <sz val="8"/>
      <color rgb="FF0000FF"/>
      <name val="Arial"/>
      <family val="2"/>
    </font>
    <font>
      <b/>
      <sz val="8"/>
      <color rgb="FF0000FF"/>
      <name val="Arial"/>
      <family val="2"/>
    </font>
    <font>
      <b/>
      <sz val="14"/>
      <color rgb="FF0000FF"/>
      <name val="Arial"/>
      <family val="2"/>
    </font>
    <font>
      <b/>
      <sz val="11"/>
      <color rgb="FF0000FF"/>
      <name val="Arial"/>
      <family val="2"/>
    </font>
    <font>
      <b/>
      <sz val="12"/>
      <color rgb="FF0000FF"/>
      <name val="Arial"/>
      <family val="2"/>
    </font>
    <font>
      <b/>
      <sz val="12"/>
      <name val="Times New Roman"/>
      <family val="1"/>
    </font>
    <font>
      <b/>
      <sz val="10"/>
      <name val="Times New Roman"/>
      <family val="1"/>
    </font>
    <font>
      <sz val="14"/>
      <color rgb="FFFF0000"/>
      <name val="Arial"/>
      <family val="2"/>
    </font>
    <font>
      <sz val="11"/>
      <color rgb="FF242424"/>
      <name val="Segoe UI"/>
      <family val="2"/>
    </font>
    <font>
      <sz val="11"/>
      <color rgb="FF424242"/>
      <name val="Aptos"/>
      <family val="2"/>
    </font>
    <font>
      <sz val="11"/>
      <color rgb="FF424242"/>
      <name val="Aptos"/>
      <family val="2"/>
    </font>
    <font>
      <sz val="10.199999999999999"/>
      <color rgb="FF0F7937"/>
      <name val="Consolas"/>
      <family val="3"/>
    </font>
  </fonts>
  <fills count="6">
    <fill>
      <patternFill patternType="none"/>
    </fill>
    <fill>
      <patternFill patternType="gray125"/>
    </fill>
    <fill>
      <patternFill patternType="solid">
        <fgColor rgb="FFFFFF00"/>
        <bgColor indexed="64"/>
      </patternFill>
    </fill>
    <fill>
      <patternFill patternType="solid">
        <fgColor theme="0" tint="-0.24994659260841701"/>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1" fillId="0" borderId="0"/>
  </cellStyleXfs>
  <cellXfs count="98">
    <xf numFmtId="0" fontId="0" fillId="0" borderId="0" xfId="0"/>
    <xf numFmtId="0" fontId="7" fillId="0" borderId="0" xfId="0" applyFont="1" applyAlignment="1">
      <alignment horizontal="center"/>
    </xf>
    <xf numFmtId="0" fontId="16" fillId="0" borderId="0" xfId="0" applyFont="1"/>
    <xf numFmtId="0" fontId="17" fillId="0" borderId="0" xfId="0" applyFont="1"/>
    <xf numFmtId="0" fontId="12" fillId="0" borderId="0" xfId="0" applyFont="1"/>
    <xf numFmtId="0" fontId="4" fillId="0" borderId="0" xfId="0" applyFont="1"/>
    <xf numFmtId="0" fontId="4" fillId="0" borderId="0" xfId="0" applyFont="1" applyAlignment="1">
      <alignment horizontal="left"/>
    </xf>
    <xf numFmtId="0" fontId="4" fillId="3" borderId="1" xfId="0" applyFont="1" applyFill="1" applyBorder="1" applyAlignment="1">
      <alignment horizontal="center"/>
    </xf>
    <xf numFmtId="44" fontId="13" fillId="0" borderId="1" xfId="1" applyNumberFormat="1" applyFont="1" applyBorder="1" applyProtection="1"/>
    <xf numFmtId="0" fontId="4" fillId="3" borderId="1" xfId="1" applyNumberFormat="1" applyFont="1" applyFill="1" applyBorder="1" applyProtection="1"/>
    <xf numFmtId="44" fontId="14" fillId="3" borderId="1" xfId="1" applyNumberFormat="1" applyFont="1" applyFill="1" applyBorder="1" applyProtection="1"/>
    <xf numFmtId="0" fontId="6" fillId="0" borderId="0" xfId="0" applyFont="1" applyAlignment="1">
      <alignment horizontal="center"/>
    </xf>
    <xf numFmtId="44" fontId="3" fillId="2" borderId="1" xfId="1" applyNumberFormat="1" applyFont="1" applyFill="1" applyBorder="1" applyProtection="1">
      <protection locked="0"/>
    </xf>
    <xf numFmtId="0" fontId="7" fillId="0" borderId="0" xfId="0" applyFont="1"/>
    <xf numFmtId="0" fontId="2" fillId="0" borderId="0" xfId="0" applyFont="1"/>
    <xf numFmtId="14" fontId="2" fillId="0" borderId="0" xfId="0" applyNumberFormat="1" applyFont="1"/>
    <xf numFmtId="0" fontId="6" fillId="0" borderId="0" xfId="0" applyFont="1"/>
    <xf numFmtId="0" fontId="5" fillId="0" borderId="0" xfId="0" applyFont="1"/>
    <xf numFmtId="0" fontId="2" fillId="0" borderId="0" xfId="0" applyFont="1" applyAlignment="1">
      <alignment horizontal="left"/>
    </xf>
    <xf numFmtId="0" fontId="10" fillId="0" borderId="0" xfId="0" applyFont="1"/>
    <xf numFmtId="0" fontId="2" fillId="0" borderId="0" xfId="0" applyFont="1" applyAlignment="1">
      <alignment horizontal="center"/>
    </xf>
    <xf numFmtId="0" fontId="8" fillId="0" borderId="0" xfId="0" applyFont="1" applyAlignment="1">
      <alignment horizontal="center"/>
    </xf>
    <xf numFmtId="0" fontId="5" fillId="3" borderId="1" xfId="0" applyFont="1" applyFill="1" applyBorder="1" applyAlignment="1">
      <alignment horizontal="center"/>
    </xf>
    <xf numFmtId="0" fontId="2" fillId="0" borderId="1" xfId="0" applyFont="1" applyBorder="1" applyAlignment="1">
      <alignment horizontal="center"/>
    </xf>
    <xf numFmtId="0" fontId="11" fillId="0" borderId="1" xfId="0" applyFont="1" applyBorder="1"/>
    <xf numFmtId="44" fontId="11" fillId="0" borderId="1" xfId="0" applyNumberFormat="1" applyFont="1" applyBorder="1"/>
    <xf numFmtId="44" fontId="11" fillId="0" borderId="1" xfId="2" applyFont="1" applyBorder="1" applyProtection="1"/>
    <xf numFmtId="44" fontId="2" fillId="0" borderId="0" xfId="0" applyNumberFormat="1" applyFont="1"/>
    <xf numFmtId="44" fontId="2" fillId="0" borderId="0" xfId="2" applyFont="1" applyProtection="1"/>
    <xf numFmtId="0" fontId="6" fillId="0" borderId="0" xfId="0" applyFont="1" applyAlignment="1">
      <alignment vertical="top"/>
    </xf>
    <xf numFmtId="0" fontId="11" fillId="0" borderId="0" xfId="0" applyFont="1"/>
    <xf numFmtId="0" fontId="3" fillId="0" borderId="0" xfId="0" applyFont="1"/>
    <xf numFmtId="43" fontId="2" fillId="0" borderId="0" xfId="0" applyNumberFormat="1" applyFont="1"/>
    <xf numFmtId="165" fontId="3" fillId="0" borderId="0" xfId="2" applyNumberFormat="1" applyFont="1" applyFill="1" applyBorder="1" applyProtection="1"/>
    <xf numFmtId="165" fontId="3" fillId="0" borderId="0" xfId="2" applyNumberFormat="1" applyFont="1" applyFill="1" applyProtection="1"/>
    <xf numFmtId="165" fontId="3" fillId="0" borderId="0" xfId="0" applyNumberFormat="1" applyFont="1"/>
    <xf numFmtId="0" fontId="4" fillId="3" borderId="1" xfId="0" applyFont="1" applyFill="1" applyBorder="1"/>
    <xf numFmtId="164" fontId="3" fillId="0" borderId="0" xfId="0" applyNumberFormat="1" applyFont="1"/>
    <xf numFmtId="166" fontId="13" fillId="0" borderId="1" xfId="0" applyNumberFormat="1" applyFont="1" applyBorder="1" applyAlignment="1">
      <alignment horizontal="left"/>
    </xf>
    <xf numFmtId="3" fontId="9" fillId="0" borderId="1" xfId="0" applyNumberFormat="1" applyFont="1" applyBorder="1"/>
    <xf numFmtId="0" fontId="4" fillId="0" borderId="1" xfId="0" applyFont="1" applyBorder="1"/>
    <xf numFmtId="3" fontId="14" fillId="0" borderId="1" xfId="0" applyNumberFormat="1" applyFont="1" applyBorder="1"/>
    <xf numFmtId="43" fontId="3" fillId="0" borderId="0" xfId="0" applyNumberFormat="1" applyFont="1"/>
    <xf numFmtId="44" fontId="3" fillId="0" borderId="0" xfId="2" applyFont="1" applyFill="1" applyBorder="1" applyProtection="1"/>
    <xf numFmtId="3" fontId="13" fillId="0" borderId="1" xfId="1" applyNumberFormat="1" applyFont="1" applyBorder="1" applyProtection="1"/>
    <xf numFmtId="3" fontId="14" fillId="3" borderId="1" xfId="1" applyNumberFormat="1" applyFont="1" applyFill="1" applyBorder="1" applyProtection="1"/>
    <xf numFmtId="0" fontId="4" fillId="3" borderId="1" xfId="1" applyNumberFormat="1" applyFont="1" applyFill="1" applyBorder="1" applyAlignment="1" applyProtection="1">
      <alignment horizontal="center"/>
    </xf>
    <xf numFmtId="0" fontId="3" fillId="0" borderId="0" xfId="1" applyNumberFormat="1" applyFont="1" applyFill="1" applyBorder="1" applyAlignment="1" applyProtection="1">
      <alignment horizontal="left"/>
    </xf>
    <xf numFmtId="0" fontId="3" fillId="0" borderId="1" xfId="0" applyFont="1" applyBorder="1"/>
    <xf numFmtId="0" fontId="4" fillId="4" borderId="1" xfId="0" applyFont="1" applyFill="1" applyBorder="1"/>
    <xf numFmtId="44" fontId="13" fillId="0" borderId="1" xfId="2" applyFont="1" applyBorder="1" applyProtection="1"/>
    <xf numFmtId="44" fontId="14" fillId="4" borderId="1" xfId="2" applyFont="1" applyFill="1" applyBorder="1" applyProtection="1"/>
    <xf numFmtId="0" fontId="5" fillId="3" borderId="2" xfId="0" applyFont="1" applyFill="1" applyBorder="1"/>
    <xf numFmtId="0" fontId="5" fillId="3" borderId="0" xfId="0" applyFont="1" applyFill="1"/>
    <xf numFmtId="0" fontId="5" fillId="3" borderId="3" xfId="0" applyFont="1" applyFill="1" applyBorder="1"/>
    <xf numFmtId="0" fontId="5" fillId="3" borderId="1" xfId="0" applyFont="1" applyFill="1" applyBorder="1" applyAlignment="1">
      <alignment vertical="center" wrapText="1"/>
    </xf>
    <xf numFmtId="0" fontId="0" fillId="5" borderId="0" xfId="0" applyFill="1"/>
    <xf numFmtId="0" fontId="19" fillId="0" borderId="1" xfId="0" applyFont="1" applyBorder="1" applyAlignment="1">
      <alignment horizontal="center"/>
    </xf>
    <xf numFmtId="166" fontId="4" fillId="0" borderId="1" xfId="0" applyNumberFormat="1" applyFont="1" applyBorder="1"/>
    <xf numFmtId="44" fontId="19" fillId="0" borderId="1" xfId="2" applyFont="1" applyBorder="1"/>
    <xf numFmtId="49" fontId="8" fillId="0" borderId="0" xfId="0" quotePrefix="1" applyNumberFormat="1" applyFont="1"/>
    <xf numFmtId="0" fontId="12" fillId="3" borderId="1" xfId="0" applyFont="1" applyFill="1" applyBorder="1" applyAlignment="1">
      <alignment horizontal="left"/>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7" fillId="0" borderId="0" xfId="0" applyFont="1" applyAlignment="1">
      <alignment horizont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xf numFmtId="0" fontId="20" fillId="0" borderId="1" xfId="0" applyFont="1" applyBorder="1" applyAlignment="1">
      <alignment horizontal="center" vertical="center" wrapText="1"/>
    </xf>
    <xf numFmtId="0" fontId="8" fillId="2" borderId="10" xfId="0" applyFont="1" applyFill="1" applyBorder="1" applyAlignment="1" applyProtection="1">
      <alignment horizontal="center" vertical="center" wrapText="1"/>
      <protection locked="0"/>
    </xf>
    <xf numFmtId="0" fontId="8" fillId="2" borderId="11"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4" fillId="3" borderId="1" xfId="0" applyFont="1" applyFill="1" applyBorder="1" applyAlignment="1">
      <alignment horizontal="center"/>
    </xf>
    <xf numFmtId="0" fontId="11" fillId="3" borderId="2" xfId="0" applyFont="1" applyFill="1" applyBorder="1" applyAlignment="1">
      <alignment horizontal="center"/>
    </xf>
    <xf numFmtId="0" fontId="11" fillId="3" borderId="0" xfId="0" applyFont="1" applyFill="1" applyAlignment="1">
      <alignment horizontal="center"/>
    </xf>
    <xf numFmtId="0" fontId="11" fillId="3" borderId="3" xfId="0" applyFont="1" applyFill="1" applyBorder="1" applyAlignment="1">
      <alignment horizontal="center"/>
    </xf>
    <xf numFmtId="0" fontId="14" fillId="3" borderId="8" xfId="0" applyFont="1" applyFill="1" applyBorder="1" applyAlignment="1">
      <alignment horizontal="center"/>
    </xf>
    <xf numFmtId="0" fontId="14" fillId="3" borderId="4" xfId="0" applyFont="1" applyFill="1" applyBorder="1" applyAlignment="1">
      <alignment horizontal="center"/>
    </xf>
    <xf numFmtId="0" fontId="14" fillId="3" borderId="9"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11" fillId="3" borderId="2" xfId="0" applyFont="1" applyFill="1" applyBorder="1" applyAlignment="1">
      <alignment horizontal="center" wrapText="1"/>
    </xf>
    <xf numFmtId="0" fontId="11" fillId="3" borderId="0" xfId="0" applyFont="1" applyFill="1" applyAlignment="1">
      <alignment horizontal="center" wrapText="1"/>
    </xf>
    <xf numFmtId="0" fontId="11" fillId="3" borderId="3" xfId="0" applyFont="1" applyFill="1" applyBorder="1" applyAlignment="1">
      <alignment horizontal="center" wrapText="1"/>
    </xf>
    <xf numFmtId="0" fontId="15" fillId="0" borderId="0" xfId="0" applyFont="1" applyAlignment="1">
      <alignment horizontal="center"/>
    </xf>
    <xf numFmtId="0" fontId="18" fillId="5" borderId="0" xfId="0" applyFont="1" applyFill="1" applyAlignment="1">
      <alignment horizontal="center"/>
    </xf>
    <xf numFmtId="0" fontId="19" fillId="5" borderId="0" xfId="0" applyFont="1" applyFill="1" applyAlignment="1">
      <alignment horizontal="center"/>
    </xf>
    <xf numFmtId="0" fontId="1" fillId="0" borderId="0" xfId="4"/>
    <xf numFmtId="0" fontId="21" fillId="0" borderId="0" xfId="4" applyFont="1"/>
    <xf numFmtId="0" fontId="22" fillId="0" borderId="0" xfId="4" applyFont="1" applyAlignment="1">
      <alignment horizontal="left" vertical="center"/>
    </xf>
    <xf numFmtId="0" fontId="23" fillId="0" borderId="0" xfId="4" applyFont="1" applyAlignment="1">
      <alignment horizontal="left" vertical="center"/>
    </xf>
    <xf numFmtId="0" fontId="21" fillId="0" borderId="0" xfId="0" applyFont="1"/>
  </cellXfs>
  <cellStyles count="5">
    <cellStyle name="Comma" xfId="1" builtinId="3"/>
    <cellStyle name="Currency" xfId="2" builtinId="4"/>
    <cellStyle name="Normal" xfId="0" builtinId="0"/>
    <cellStyle name="Normal 2" xfId="3" xr:uid="{00000000-0005-0000-0000-000003000000}"/>
    <cellStyle name="Normal 3" xfId="4" xr:uid="{15890C73-C698-4614-B138-B230C297ADAB}"/>
  </cellStyles>
  <dxfs count="0"/>
  <tableStyles count="1" defaultTableStyle="TableStyleMedium2" defaultPivotStyle="PivotStyleLight16">
    <tableStyle name="Invisible" pivot="0" table="0" count="0" xr9:uid="{00000000-0011-0000-FFFF-FFFF00000000}"/>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
  <sheetViews>
    <sheetView tabSelected="1" view="pageLayout" zoomScale="90" zoomScaleNormal="80" zoomScalePageLayoutView="90" workbookViewId="0">
      <selection activeCell="A19" sqref="A19:F19"/>
    </sheetView>
  </sheetViews>
  <sheetFormatPr defaultColWidth="9.140625" defaultRowHeight="12.75" x14ac:dyDescent="0.2"/>
  <cols>
    <col min="1" max="1" width="28.5703125" style="16" customWidth="1"/>
    <col min="2" max="2" width="57.140625" style="16" customWidth="1"/>
    <col min="3" max="6" width="17.85546875" style="16" customWidth="1"/>
    <col min="7" max="7" width="9.140625" style="16"/>
    <col min="8" max="8" width="10.140625" style="16" bestFit="1" customWidth="1"/>
    <col min="9" max="16384" width="9.140625" style="16"/>
  </cols>
  <sheetData>
    <row r="1" spans="1:10" ht="18" x14ac:dyDescent="0.25">
      <c r="A1" s="65" t="s">
        <v>49</v>
      </c>
      <c r="B1" s="65"/>
      <c r="C1" s="65"/>
      <c r="D1" s="65"/>
      <c r="E1" s="65"/>
      <c r="F1" s="65"/>
      <c r="G1" s="13"/>
      <c r="H1" s="14"/>
      <c r="I1" s="14"/>
      <c r="J1" s="15"/>
    </row>
    <row r="2" spans="1:10" x14ac:dyDescent="0.2">
      <c r="A2" s="17"/>
      <c r="B2" s="18"/>
      <c r="C2" s="14"/>
      <c r="D2" s="14"/>
      <c r="E2" s="14"/>
      <c r="F2" s="14"/>
      <c r="G2" s="14"/>
      <c r="H2" s="14"/>
      <c r="I2" s="14"/>
      <c r="J2" s="15"/>
    </row>
    <row r="3" spans="1:10" x14ac:dyDescent="0.2">
      <c r="A3" s="19" t="str">
        <f>"UI Last Resort Service RFP "&amp;B4&amp;", Bidding Workbook"</f>
        <v>UI Last Resort Service RFP 102026, Bidding Workbook</v>
      </c>
      <c r="B3" s="18"/>
      <c r="C3" s="14"/>
      <c r="D3" s="14"/>
      <c r="E3" s="20" t="s">
        <v>6</v>
      </c>
      <c r="F3" s="20" t="s">
        <v>7</v>
      </c>
      <c r="G3" s="14"/>
      <c r="H3" s="14"/>
      <c r="I3" s="14"/>
      <c r="J3" s="15"/>
    </row>
    <row r="4" spans="1:10" x14ac:dyDescent="0.2">
      <c r="A4" s="14" t="s">
        <v>12</v>
      </c>
      <c r="B4" s="60" t="s">
        <v>47</v>
      </c>
      <c r="C4" s="14"/>
      <c r="D4" s="14"/>
      <c r="E4" s="21" t="s">
        <v>48</v>
      </c>
      <c r="F4" s="21">
        <v>2027</v>
      </c>
      <c r="G4" s="14"/>
      <c r="H4" s="14"/>
      <c r="I4" s="14"/>
      <c r="J4" s="14"/>
    </row>
    <row r="6" spans="1:10" x14ac:dyDescent="0.2">
      <c r="A6" s="22" t="s">
        <v>8</v>
      </c>
      <c r="B6" s="22" t="s">
        <v>13</v>
      </c>
      <c r="C6" s="22" t="s">
        <v>10</v>
      </c>
      <c r="D6" s="22" t="s">
        <v>11</v>
      </c>
      <c r="E6" s="22" t="s">
        <v>0</v>
      </c>
      <c r="F6" s="22" t="s">
        <v>1</v>
      </c>
      <c r="G6" s="14"/>
      <c r="H6" s="14"/>
      <c r="I6" s="14"/>
      <c r="J6" s="14"/>
    </row>
    <row r="7" spans="1:10" x14ac:dyDescent="0.2">
      <c r="A7" s="23" t="s">
        <v>9</v>
      </c>
      <c r="B7" s="24" t="str">
        <f>IF($E$4="1Q","January 1, "&amp;$F$4&amp;" through March 31, "&amp;$F$4&amp;" - 100% of the LRS load",IF($E$4="2Q","April 1, "&amp;$F$4&amp;" through June 30, "&amp;$F$4&amp;" - 100% of the LRS load",IF($E$4="3Q","July 1, "&amp;$F$4&amp;" through September 30, "&amp;$F$4&amp;" - 100% of the LRS load","October 1, "&amp;$F$4&amp;" through December 31, "&amp;$F$4&amp;" - 100% of the LRS load")))</f>
        <v>January 1, 2027 through March 31, 2027 - 100% of the LRS load</v>
      </c>
      <c r="C7" s="25">
        <f>'UI LRS Tranche 1'!C25</f>
        <v>0</v>
      </c>
      <c r="D7" s="25">
        <f>'UI LRS Tranche 1'!C26</f>
        <v>0</v>
      </c>
      <c r="E7" s="25">
        <f>'UI LRS Tranche 1'!C27</f>
        <v>0</v>
      </c>
      <c r="F7" s="26">
        <f>'UI LRS Tranche 1'!B27</f>
        <v>0</v>
      </c>
      <c r="G7" s="14"/>
      <c r="H7" s="14"/>
      <c r="I7" s="14"/>
      <c r="J7" s="14"/>
    </row>
    <row r="8" spans="1:10" x14ac:dyDescent="0.2">
      <c r="A8" s="14"/>
      <c r="B8" s="14"/>
      <c r="C8" s="27"/>
      <c r="D8" s="27"/>
      <c r="E8" s="27"/>
      <c r="F8" s="28"/>
      <c r="G8" s="14"/>
      <c r="H8" s="14"/>
      <c r="I8" s="14"/>
      <c r="J8" s="14"/>
    </row>
    <row r="9" spans="1:10" x14ac:dyDescent="0.2">
      <c r="A9" s="68" t="s">
        <v>14</v>
      </c>
      <c r="B9" s="69"/>
      <c r="C9" s="69"/>
      <c r="D9" s="69"/>
      <c r="E9" s="69"/>
      <c r="F9" s="70"/>
      <c r="G9" s="14"/>
      <c r="H9" s="14"/>
      <c r="I9" s="14"/>
      <c r="J9" s="14"/>
    </row>
    <row r="10" spans="1:10" ht="33" customHeight="1" x14ac:dyDescent="0.2">
      <c r="A10" s="71" t="s">
        <v>45</v>
      </c>
      <c r="B10" s="71"/>
      <c r="C10" s="71"/>
      <c r="D10" s="71"/>
      <c r="E10" s="71"/>
      <c r="F10" s="71"/>
      <c r="G10" s="14"/>
      <c r="H10" s="14"/>
      <c r="I10" s="14"/>
      <c r="J10" s="14"/>
    </row>
    <row r="11" spans="1:10" ht="33" customHeight="1" x14ac:dyDescent="0.2">
      <c r="A11" s="72" t="s">
        <v>46</v>
      </c>
      <c r="B11" s="73"/>
      <c r="C11" s="73"/>
      <c r="D11" s="73"/>
      <c r="E11" s="73"/>
      <c r="F11" s="74"/>
    </row>
    <row r="12" spans="1:10" ht="12.75" customHeight="1" x14ac:dyDescent="0.2">
      <c r="A12" s="55" t="s">
        <v>41</v>
      </c>
      <c r="B12" s="75" t="str" cm="1">
        <f t="array" aca="1" ref="B12" ca="1">MID(CELL("filename"),FIND("[",CELL("filename"))+1,FIND("]",CELL("filename"))-FIND("[",CELL("filename"))-1)</f>
        <v>SAMPLE LRS BIDDER WORKBOOK 10142026.xlsx</v>
      </c>
      <c r="C12" s="75"/>
      <c r="D12" s="75"/>
      <c r="E12" s="75"/>
      <c r="F12" s="76"/>
    </row>
    <row r="14" spans="1:10" ht="15.75" x14ac:dyDescent="0.25">
      <c r="A14" s="61" t="s">
        <v>15</v>
      </c>
      <c r="B14" s="61"/>
      <c r="C14" s="61"/>
      <c r="D14" s="61"/>
      <c r="E14" s="61"/>
      <c r="F14" s="61"/>
    </row>
    <row r="15" spans="1:10" ht="27" customHeight="1" x14ac:dyDescent="0.2">
      <c r="A15" s="66" t="s">
        <v>16</v>
      </c>
      <c r="B15" s="66"/>
      <c r="C15" s="66"/>
      <c r="D15" s="66"/>
      <c r="E15" s="66"/>
      <c r="F15" s="66"/>
    </row>
    <row r="16" spans="1:10" ht="12.75" customHeight="1" x14ac:dyDescent="0.2">
      <c r="A16" s="66" t="s">
        <v>17</v>
      </c>
      <c r="B16" s="66"/>
      <c r="C16" s="66"/>
      <c r="D16" s="66"/>
      <c r="E16" s="66"/>
      <c r="F16" s="66"/>
    </row>
    <row r="17" spans="1:6" ht="12.75" customHeight="1" x14ac:dyDescent="0.2">
      <c r="A17" s="66" t="s">
        <v>18</v>
      </c>
      <c r="B17" s="66"/>
      <c r="C17" s="66"/>
      <c r="D17" s="66"/>
      <c r="E17" s="66"/>
      <c r="F17" s="66"/>
    </row>
    <row r="18" spans="1:6" s="29" customFormat="1" ht="27" customHeight="1" x14ac:dyDescent="0.2">
      <c r="A18" s="66" t="s">
        <v>19</v>
      </c>
      <c r="B18" s="66"/>
      <c r="C18" s="66"/>
      <c r="D18" s="66"/>
      <c r="E18" s="66"/>
      <c r="F18" s="66"/>
    </row>
    <row r="19" spans="1:6" ht="27" customHeight="1" x14ac:dyDescent="0.2">
      <c r="A19" s="66" t="s">
        <v>50</v>
      </c>
      <c r="B19" s="66"/>
      <c r="C19" s="67"/>
      <c r="D19" s="67"/>
      <c r="E19" s="67"/>
      <c r="F19" s="67"/>
    </row>
    <row r="20" spans="1:6" ht="27" customHeight="1" x14ac:dyDescent="0.2">
      <c r="A20" s="66" t="s">
        <v>20</v>
      </c>
      <c r="B20" s="66"/>
      <c r="C20" s="66"/>
      <c r="D20" s="66"/>
      <c r="E20" s="66"/>
      <c r="F20" s="66"/>
    </row>
    <row r="21" spans="1:6" x14ac:dyDescent="0.2">
      <c r="A21" s="62" t="s">
        <v>21</v>
      </c>
      <c r="B21" s="63"/>
      <c r="C21" s="63"/>
      <c r="D21" s="63"/>
      <c r="E21" s="63"/>
      <c r="F21" s="64"/>
    </row>
  </sheetData>
  <sheetProtection algorithmName="SHA-512" hashValue="YJbGeu2CvTVnGideaEtquWso1vi3c26aIG+7GP5sLAOKFtaPajnQaVcLzPKrBXvA1fQPYVF91CuZDpYnpblthg==" saltValue="GvKf3pI/D7Gl9qIIloJMrw==" spinCount="100000" sheet="1" objects="1" scenarios="1"/>
  <protectedRanges>
    <protectedRange sqref="A12:D12" name="Range1"/>
  </protectedRanges>
  <mergeCells count="13">
    <mergeCell ref="A14:F14"/>
    <mergeCell ref="A21:F21"/>
    <mergeCell ref="A1:F1"/>
    <mergeCell ref="A20:F20"/>
    <mergeCell ref="A19:F19"/>
    <mergeCell ref="A18:F18"/>
    <mergeCell ref="A17:F17"/>
    <mergeCell ref="A16:F16"/>
    <mergeCell ref="A15:F15"/>
    <mergeCell ref="A9:F9"/>
    <mergeCell ref="A10:F10"/>
    <mergeCell ref="A11:F11"/>
    <mergeCell ref="B12:F12"/>
  </mergeCells>
  <phoneticPr fontId="3" type="noConversion"/>
  <dataValidations count="1">
    <dataValidation type="list" allowBlank="1" showInputMessage="1" showErrorMessage="1" sqref="E4" xr:uid="{00000000-0002-0000-0000-000000000000}">
      <formula1>"1Q,2Q,3Q,4Q"</formula1>
    </dataValidation>
  </dataValidations>
  <printOptions gridLines="1"/>
  <pageMargins left="0.75" right="0.75" top="1" bottom="1" header="0.5" footer="0.5"/>
  <pageSetup scale="78" orientation="landscape" r:id="rId1"/>
  <headerFooter alignWithMargins="0">
    <oddHeader>&amp;L&amp;"Arial,Bold"The United Illuminating Company
Docket No: 26-01-02
&amp;C&amp;"Arial,Bold"CONFIDENTIAL
&amp;A
&amp;R&amp;"Arial,Bold"UI Attachment 2b
Page 1 of 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4"/>
  <sheetViews>
    <sheetView view="pageLayout" zoomScaleNormal="100" workbookViewId="0">
      <selection activeCell="A19" sqref="A19:F19"/>
    </sheetView>
  </sheetViews>
  <sheetFormatPr defaultColWidth="9.140625" defaultRowHeight="11.25" x14ac:dyDescent="0.2"/>
  <cols>
    <col min="1" max="1" width="34.5703125" style="31" customWidth="1"/>
    <col min="2" max="2" width="38.5703125" style="31" bestFit="1" customWidth="1"/>
    <col min="3" max="3" width="10.5703125" style="31" bestFit="1" customWidth="1"/>
    <col min="4" max="4" width="12" style="31" bestFit="1" customWidth="1"/>
    <col min="5" max="5" width="10.85546875" style="31" bestFit="1" customWidth="1"/>
    <col min="6" max="6" width="14" style="31" bestFit="1" customWidth="1"/>
    <col min="7" max="7" width="12" style="31" bestFit="1" customWidth="1"/>
    <col min="8" max="8" width="22.5703125" style="31" bestFit="1" customWidth="1"/>
    <col min="9" max="9" width="12.85546875" style="31" bestFit="1" customWidth="1"/>
    <col min="10" max="10" width="14.85546875" style="31" bestFit="1" customWidth="1"/>
    <col min="11" max="11" width="13.85546875" style="31" bestFit="1" customWidth="1"/>
    <col min="12" max="12" width="14.5703125" style="31" bestFit="1" customWidth="1"/>
    <col min="13" max="13" width="12.85546875" style="31" bestFit="1" customWidth="1"/>
    <col min="14" max="14" width="14.5703125" style="31" bestFit="1" customWidth="1"/>
    <col min="15" max="16384" width="9.140625" style="31"/>
  </cols>
  <sheetData>
    <row r="1" spans="1:14" ht="12.75" x14ac:dyDescent="0.2">
      <c r="A1" s="30" t="str">
        <f>'Instructions &amp; Summary'!A10:D10</f>
        <v>SAMPLE - Bidder "X"- NOT TO BE USED FOR BID SUBMITTAL</v>
      </c>
    </row>
    <row r="2" spans="1:14" ht="12.75" customHeight="1" x14ac:dyDescent="0.2"/>
    <row r="3" spans="1:14" ht="12.75" customHeight="1" x14ac:dyDescent="0.2">
      <c r="A3" s="77" t="s">
        <v>22</v>
      </c>
      <c r="B3" s="77"/>
      <c r="C3" s="32"/>
      <c r="D3" s="32"/>
      <c r="E3" s="32"/>
      <c r="F3" s="32"/>
      <c r="G3" s="33"/>
      <c r="H3" s="33"/>
      <c r="I3" s="33"/>
      <c r="J3" s="33"/>
      <c r="K3" s="33"/>
      <c r="L3" s="33"/>
      <c r="M3" s="34"/>
      <c r="N3" s="35"/>
    </row>
    <row r="4" spans="1:14" ht="12.75" customHeight="1" x14ac:dyDescent="0.2">
      <c r="A4" s="36" t="s">
        <v>3</v>
      </c>
      <c r="B4" s="7" t="s">
        <v>23</v>
      </c>
      <c r="C4" s="37"/>
      <c r="D4" s="37"/>
      <c r="E4" s="37"/>
      <c r="F4" s="37"/>
      <c r="G4" s="33"/>
      <c r="H4" s="33"/>
      <c r="I4" s="33"/>
      <c r="J4" s="33"/>
      <c r="K4" s="33"/>
      <c r="L4" s="33"/>
      <c r="M4" s="34"/>
      <c r="N4" s="35"/>
    </row>
    <row r="5" spans="1:14" ht="12.75" customHeight="1" x14ac:dyDescent="0.2">
      <c r="A5" s="38">
        <f>IF('Instructions &amp; Summary'!$E$4="1Q",DATE('Instructions &amp; Summary'!$F$4,1,1),IF('Instructions &amp; Summary'!$E$4="2Q",DATE('Instructions &amp; Summary'!$F$4,4,1),IF('Instructions &amp; Summary'!$E$4="3Q",DATE('Instructions &amp; Summary'!$F$4,7,1),DATE('Instructions &amp; Summary'!$F$4,10,1))))</f>
        <v>46388</v>
      </c>
      <c r="B5" s="39">
        <v>1064</v>
      </c>
      <c r="C5" s="32"/>
      <c r="D5" s="32"/>
      <c r="E5" s="32"/>
      <c r="F5" s="32"/>
      <c r="G5" s="33"/>
      <c r="H5" s="33"/>
      <c r="I5" s="33"/>
      <c r="J5" s="33"/>
      <c r="K5" s="33"/>
      <c r="L5" s="33"/>
      <c r="M5" s="34"/>
      <c r="N5" s="35"/>
    </row>
    <row r="6" spans="1:14" ht="12.75" customHeight="1" x14ac:dyDescent="0.2">
      <c r="A6" s="38">
        <f>IF('Instructions &amp; Summary'!$E$4="1Q",DATE('Instructions &amp; Summary'!$F$4,2,1),IF('Instructions &amp; Summary'!$E$4="2Q",DATE('Instructions &amp; Summary'!$F$4,5,1),IF('Instructions &amp; Summary'!$E$4="3Q",DATE('Instructions &amp; Summary'!$F$4,8,1),DATE('Instructions &amp; Summary'!$F$4,11,1))))</f>
        <v>46419</v>
      </c>
      <c r="B6" s="39">
        <v>1028</v>
      </c>
      <c r="C6" s="37"/>
      <c r="D6" s="37"/>
      <c r="E6" s="37"/>
      <c r="F6" s="37"/>
      <c r="G6" s="33"/>
      <c r="H6" s="33"/>
      <c r="I6" s="33"/>
      <c r="J6" s="33"/>
      <c r="K6" s="33"/>
      <c r="L6" s="33"/>
      <c r="M6" s="34"/>
      <c r="N6" s="35"/>
    </row>
    <row r="7" spans="1:14" ht="12.75" customHeight="1" x14ac:dyDescent="0.2">
      <c r="A7" s="38">
        <f>IF('Instructions &amp; Summary'!$E$4="1Q",DATE('Instructions &amp; Summary'!$F$4,3,1),IF('Instructions &amp; Summary'!$E$4="2Q",DATE('Instructions &amp; Summary'!$F$4,6,1),IF('Instructions &amp; Summary'!$E$4="3Q",DATE('Instructions &amp; Summary'!$F$4,9,1),DATE('Instructions &amp; Summary'!$F$4,12,1))))</f>
        <v>46447</v>
      </c>
      <c r="B7" s="39">
        <v>957</v>
      </c>
      <c r="C7" s="37"/>
      <c r="D7" s="37"/>
      <c r="E7" s="37"/>
      <c r="F7" s="37"/>
      <c r="G7" s="33"/>
      <c r="H7" s="33"/>
      <c r="I7" s="33"/>
      <c r="J7" s="33"/>
      <c r="K7" s="33"/>
      <c r="L7" s="33"/>
      <c r="M7" s="34"/>
      <c r="N7" s="35"/>
    </row>
    <row r="8" spans="1:14" ht="12.75" customHeight="1" x14ac:dyDescent="0.2">
      <c r="A8" s="40" t="s">
        <v>24</v>
      </c>
      <c r="B8" s="41">
        <f>SUM(B5:B7)</f>
        <v>3049</v>
      </c>
      <c r="C8" s="37"/>
      <c r="D8" s="37"/>
      <c r="E8" s="37"/>
      <c r="F8" s="37"/>
      <c r="J8" s="35"/>
      <c r="K8" s="35"/>
      <c r="L8" s="35"/>
      <c r="M8" s="35"/>
      <c r="N8" s="35"/>
    </row>
    <row r="9" spans="1:14" ht="12.75" customHeight="1" x14ac:dyDescent="0.2"/>
    <row r="10" spans="1:14" ht="12.75" customHeight="1" x14ac:dyDescent="0.2">
      <c r="A10" s="77" t="s">
        <v>25</v>
      </c>
      <c r="B10" s="77"/>
      <c r="C10" s="37"/>
      <c r="D10" s="37"/>
      <c r="E10" s="37"/>
      <c r="F10" s="37"/>
      <c r="G10" s="42"/>
    </row>
    <row r="11" spans="1:14" ht="12.75" customHeight="1" x14ac:dyDescent="0.2">
      <c r="A11" s="36" t="s">
        <v>3</v>
      </c>
      <c r="B11" s="7" t="s">
        <v>23</v>
      </c>
      <c r="C11" s="37"/>
      <c r="D11" s="37"/>
      <c r="E11" s="37"/>
      <c r="F11" s="37"/>
      <c r="G11" s="42"/>
    </row>
    <row r="12" spans="1:14" ht="12.75" customHeight="1" x14ac:dyDescent="0.2">
      <c r="A12" s="38">
        <f>IF('Instructions &amp; Summary'!$E$4="1Q",DATE('Instructions &amp; Summary'!$F$4,1,1),IF('Instructions &amp; Summary'!$E$4="2Q",DATE('Instructions &amp; Summary'!$F$4,4,1),IF('Instructions &amp; Summary'!$E$4="3Q",DATE('Instructions &amp; Summary'!$F$4,7,1),DATE('Instructions &amp; Summary'!$F$4,10,1))))</f>
        <v>46388</v>
      </c>
      <c r="B12" s="39">
        <v>2865</v>
      </c>
      <c r="F12" s="37"/>
      <c r="G12" s="42"/>
    </row>
    <row r="13" spans="1:14" ht="12.75" customHeight="1" x14ac:dyDescent="0.2">
      <c r="A13" s="38">
        <f>IF('Instructions &amp; Summary'!$E$4="1Q",DATE('Instructions &amp; Summary'!$F$4,2,1),IF('Instructions &amp; Summary'!$E$4="2Q",DATE('Instructions &amp; Summary'!$F$4,5,1),IF('Instructions &amp; Summary'!$E$4="3Q",DATE('Instructions &amp; Summary'!$F$4,8,1),DATE('Instructions &amp; Summary'!$F$4,11,1))))</f>
        <v>46419</v>
      </c>
      <c r="B13" s="39">
        <v>2708</v>
      </c>
      <c r="C13" s="43"/>
    </row>
    <row r="14" spans="1:14" ht="12.75" customHeight="1" x14ac:dyDescent="0.2">
      <c r="A14" s="38">
        <f>IF('Instructions &amp; Summary'!$E$4="1Q",DATE('Instructions &amp; Summary'!$F$4,3,1),IF('Instructions &amp; Summary'!$E$4="2Q",DATE('Instructions &amp; Summary'!$F$4,6,1),IF('Instructions &amp; Summary'!$E$4="3Q",DATE('Instructions &amp; Summary'!$F$4,9,1),DATE('Instructions &amp; Summary'!$F$4,12,1))))</f>
        <v>46447</v>
      </c>
      <c r="B14" s="39">
        <v>2523</v>
      </c>
      <c r="C14" s="43"/>
    </row>
    <row r="15" spans="1:14" ht="12.75" customHeight="1" x14ac:dyDescent="0.2">
      <c r="A15" s="40" t="s">
        <v>26</v>
      </c>
      <c r="B15" s="41">
        <f>SUM(B12:B14)</f>
        <v>8096</v>
      </c>
      <c r="C15" s="37"/>
      <c r="D15" s="37"/>
      <c r="E15" s="37"/>
      <c r="F15" s="37"/>
      <c r="G15" s="42"/>
    </row>
    <row r="16" spans="1:14" ht="12.75" customHeight="1" x14ac:dyDescent="0.2">
      <c r="C16" s="37"/>
      <c r="D16" s="37"/>
      <c r="E16" s="37"/>
      <c r="F16" s="37"/>
      <c r="G16" s="42"/>
    </row>
    <row r="17" spans="1:7" ht="12.75" customHeight="1" x14ac:dyDescent="0.2">
      <c r="A17" s="40" t="s">
        <v>4</v>
      </c>
      <c r="B17" s="41">
        <f>B8+B15</f>
        <v>11145</v>
      </c>
      <c r="C17" s="37"/>
      <c r="D17" s="37"/>
      <c r="E17" s="37"/>
      <c r="F17" s="37"/>
      <c r="G17" s="37"/>
    </row>
    <row r="18" spans="1:7" ht="12.75" customHeight="1" x14ac:dyDescent="0.2"/>
    <row r="19" spans="1:7" ht="12.75" customHeight="1" x14ac:dyDescent="0.2"/>
    <row r="20" spans="1:7" ht="12.75" customHeight="1" x14ac:dyDescent="0.2">
      <c r="F20" s="37"/>
    </row>
    <row r="21" spans="1:7" ht="12.75" customHeight="1" x14ac:dyDescent="0.2"/>
    <row r="22" spans="1:7" ht="12.75" customHeight="1" x14ac:dyDescent="0.2"/>
    <row r="23" spans="1:7" ht="12.75" customHeight="1" x14ac:dyDescent="0.2"/>
    <row r="24" spans="1:7" ht="12.75" customHeight="1" x14ac:dyDescent="0.2"/>
  </sheetData>
  <sheetProtection algorithmName="SHA-512" hashValue="oSdi15Gk/lvF93Muk7ODfQBxCN7ksLFA+ii8ZqG+y3JH6d3fRaZHKDG6V3pyaL9UqEJRrs6Dp+pKkdb4pdTaoA==" saltValue="Ny88Y+hmBTecljDLlE/Egg==" spinCount="100000" sheet="1" objects="1" scenarios="1"/>
  <mergeCells count="2">
    <mergeCell ref="A3:B3"/>
    <mergeCell ref="A10:B10"/>
  </mergeCells>
  <phoneticPr fontId="3" type="noConversion"/>
  <printOptions horizontalCentered="1" gridLines="1"/>
  <pageMargins left="0.75" right="0.75" top="1" bottom="1" header="0.5" footer="0.5"/>
  <pageSetup scale="78" orientation="landscape" r:id="rId1"/>
  <headerFooter alignWithMargins="0">
    <oddHeader>&amp;L&amp;"Arial,Bold"The United Illuminating Company
Docket No: 26-01-02
&amp;C&amp;"Arial,Bold"CONFIDENTIAL
&amp;A
&amp;R&amp;"Arial,Bold"UI Attachment 2b
Page 2 of 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D33"/>
  <sheetViews>
    <sheetView view="pageLayout" zoomScaleNormal="100" workbookViewId="0">
      <selection activeCell="A19" sqref="A19:F19"/>
    </sheetView>
  </sheetViews>
  <sheetFormatPr defaultColWidth="9.140625" defaultRowHeight="12.75" x14ac:dyDescent="0.2"/>
  <cols>
    <col min="1" max="4" width="25" customWidth="1"/>
  </cols>
  <sheetData>
    <row r="1" spans="1:4" ht="18" x14ac:dyDescent="0.25">
      <c r="A1" s="90" t="str">
        <f>'Instructions &amp; Summary'!A1</f>
        <v>CONFIDENTIAL UNTIL 01/12/2027</v>
      </c>
      <c r="B1" s="90"/>
      <c r="C1" s="90"/>
      <c r="D1" s="90"/>
    </row>
    <row r="2" spans="1:4" ht="15.75" customHeight="1" x14ac:dyDescent="0.25">
      <c r="A2" s="1"/>
      <c r="B2" s="1"/>
      <c r="C2" s="1"/>
      <c r="D2" s="1"/>
    </row>
    <row r="3" spans="1:4" ht="15.75" customHeight="1" x14ac:dyDescent="0.25">
      <c r="A3" s="2" t="str">
        <f>'Instructions &amp; Summary'!A7</f>
        <v>UI LRS Tranche 1</v>
      </c>
      <c r="B3" s="3" t="str">
        <f>'Instructions &amp; Summary'!B7</f>
        <v>January 1, 2027 through March 31, 2027 - 100% of the LRS load</v>
      </c>
      <c r="C3" s="4"/>
      <c r="D3" s="4"/>
    </row>
    <row r="4" spans="1:4" ht="12.75" customHeight="1" x14ac:dyDescent="0.2">
      <c r="A4" s="5"/>
      <c r="B4" s="6"/>
      <c r="C4" s="6"/>
      <c r="D4" s="6"/>
    </row>
    <row r="5" spans="1:4" ht="12.75" customHeight="1" x14ac:dyDescent="0.2">
      <c r="A5" s="7" t="s">
        <v>3</v>
      </c>
      <c r="B5" s="7" t="s">
        <v>27</v>
      </c>
      <c r="C5" s="7" t="s">
        <v>28</v>
      </c>
      <c r="D5" s="7" t="s">
        <v>29</v>
      </c>
    </row>
    <row r="6" spans="1:4" ht="12.75" customHeight="1" x14ac:dyDescent="0.2">
      <c r="A6" s="38">
        <f>IF('Instructions &amp; Summary'!$E$4="1Q",DATE('Instructions &amp; Summary'!$F$4,1,1),IF('Instructions &amp; Summary'!$E$4="2Q",DATE('Instructions &amp; Summary'!$F$4,4,1),IF('Instructions &amp; Summary'!$E$4="3Q",DATE('Instructions &amp; Summary'!$F$4,7,1),DATE('Instructions &amp; Summary'!$F$4,10,1))))</f>
        <v>46388</v>
      </c>
      <c r="B6" s="44">
        <f>VLOOKUP($A6,'Bidding Load'!$A$5:$B$7,2,FALSE)</f>
        <v>1064</v>
      </c>
      <c r="C6" s="12"/>
      <c r="D6" s="8">
        <f>ROUND(C6,2)*B6</f>
        <v>0</v>
      </c>
    </row>
    <row r="7" spans="1:4" ht="12.75" customHeight="1" x14ac:dyDescent="0.2">
      <c r="A7" s="38">
        <f>IF('Instructions &amp; Summary'!$E$4="1Q",DATE('Instructions &amp; Summary'!$F$4,2,1),IF('Instructions &amp; Summary'!$E$4="2Q",DATE('Instructions &amp; Summary'!$F$4,5,1),IF('Instructions &amp; Summary'!$E$4="3Q",DATE('Instructions &amp; Summary'!$F$4,8,1),DATE('Instructions &amp; Summary'!$F$4,11,1))))</f>
        <v>46419</v>
      </c>
      <c r="B7" s="44">
        <f>VLOOKUP($A7,'Bidding Load'!$A$5:$B$7,2,FALSE)</f>
        <v>1028</v>
      </c>
      <c r="C7" s="12"/>
      <c r="D7" s="8">
        <f t="shared" ref="D7:D8" si="0">ROUND(C7,2)*B7</f>
        <v>0</v>
      </c>
    </row>
    <row r="8" spans="1:4" ht="12.75" customHeight="1" x14ac:dyDescent="0.2">
      <c r="A8" s="38">
        <f>IF('Instructions &amp; Summary'!$E$4="1Q",DATE('Instructions &amp; Summary'!$F$4,3,1),IF('Instructions &amp; Summary'!$E$4="2Q",DATE('Instructions &amp; Summary'!$F$4,6,1),IF('Instructions &amp; Summary'!$E$4="3Q",DATE('Instructions &amp; Summary'!$F$4,9,1),DATE('Instructions &amp; Summary'!$F$4,12,1))))</f>
        <v>46447</v>
      </c>
      <c r="B8" s="44">
        <f>VLOOKUP($A8,'Bidding Load'!$A$5:$B$7,2,FALSE)</f>
        <v>957</v>
      </c>
      <c r="C8" s="12"/>
      <c r="D8" s="8">
        <f t="shared" si="0"/>
        <v>0</v>
      </c>
    </row>
    <row r="9" spans="1:4" ht="12.75" customHeight="1" x14ac:dyDescent="0.2">
      <c r="A9" s="9" t="s">
        <v>4</v>
      </c>
      <c r="B9" s="45">
        <f>SUM(B6:B8)</f>
        <v>3049</v>
      </c>
      <c r="C9" s="46" t="s">
        <v>33</v>
      </c>
      <c r="D9" s="10">
        <f>SUM(D6:D8)</f>
        <v>0</v>
      </c>
    </row>
    <row r="10" spans="1:4" ht="12.75" customHeight="1" x14ac:dyDescent="0.2"/>
    <row r="11" spans="1:4" ht="12.75" customHeight="1" x14ac:dyDescent="0.2"/>
    <row r="12" spans="1:4" s="11" customFormat="1" ht="12.75" customHeight="1" x14ac:dyDescent="0.2">
      <c r="A12" s="7" t="s">
        <v>3</v>
      </c>
      <c r="B12" s="7" t="s">
        <v>32</v>
      </c>
      <c r="C12" s="7" t="s">
        <v>30</v>
      </c>
      <c r="D12" s="7" t="s">
        <v>31</v>
      </c>
    </row>
    <row r="13" spans="1:4" ht="12.75" customHeight="1" x14ac:dyDescent="0.2">
      <c r="A13" s="38">
        <f>IF('Instructions &amp; Summary'!$E$4="1Q",DATE('Instructions &amp; Summary'!$F$4,1,1),IF('Instructions &amp; Summary'!$E$4="2Q",DATE('Instructions &amp; Summary'!$F$4,4,1),IF('Instructions &amp; Summary'!$E$4="3Q",DATE('Instructions &amp; Summary'!$F$4,7,1),DATE('Instructions &amp; Summary'!$F$4,10,1))))</f>
        <v>46388</v>
      </c>
      <c r="B13" s="44">
        <f>VLOOKUP($A13,'Bidding Load'!$A$12:$B$14,2,FALSE)</f>
        <v>2865</v>
      </c>
      <c r="C13" s="12"/>
      <c r="D13" s="8">
        <f>ROUND(C13,2)*B13</f>
        <v>0</v>
      </c>
    </row>
    <row r="14" spans="1:4" ht="12.75" customHeight="1" x14ac:dyDescent="0.2">
      <c r="A14" s="38">
        <f>IF('Instructions &amp; Summary'!$E$4="1Q",DATE('Instructions &amp; Summary'!$F$4,2,1),IF('Instructions &amp; Summary'!$E$4="2Q",DATE('Instructions &amp; Summary'!$F$4,5,1),IF('Instructions &amp; Summary'!$E$4="3Q",DATE('Instructions &amp; Summary'!$F$4,8,1),DATE('Instructions &amp; Summary'!$F$4,11,1))))</f>
        <v>46419</v>
      </c>
      <c r="B14" s="44">
        <f>VLOOKUP($A14,'Bidding Load'!$A$12:$B$14,2,FALSE)</f>
        <v>2708</v>
      </c>
      <c r="C14" s="12"/>
      <c r="D14" s="8">
        <f t="shared" ref="D14:D15" si="1">ROUND(C14,2)*B14</f>
        <v>0</v>
      </c>
    </row>
    <row r="15" spans="1:4" ht="12.75" customHeight="1" x14ac:dyDescent="0.2">
      <c r="A15" s="38">
        <f>IF('Instructions &amp; Summary'!$E$4="1Q",DATE('Instructions &amp; Summary'!$F$4,3,1),IF('Instructions &amp; Summary'!$E$4="2Q",DATE('Instructions &amp; Summary'!$F$4,6,1),IF('Instructions &amp; Summary'!$E$4="3Q",DATE('Instructions &amp; Summary'!$F$4,9,1),DATE('Instructions &amp; Summary'!$F$4,12,1))))</f>
        <v>46447</v>
      </c>
      <c r="B15" s="44">
        <f>VLOOKUP($A15,'Bidding Load'!$A$12:$B$14,2,FALSE)</f>
        <v>2523</v>
      </c>
      <c r="C15" s="12"/>
      <c r="D15" s="8">
        <f t="shared" si="1"/>
        <v>0</v>
      </c>
    </row>
    <row r="16" spans="1:4" ht="12.75" customHeight="1" x14ac:dyDescent="0.2">
      <c r="A16" s="9" t="s">
        <v>4</v>
      </c>
      <c r="B16" s="45">
        <f>SUM(B13:B15)</f>
        <v>8096</v>
      </c>
      <c r="C16" s="46" t="s">
        <v>33</v>
      </c>
      <c r="D16" s="10">
        <f>SUM(D13:D15)</f>
        <v>0</v>
      </c>
    </row>
    <row r="17" spans="1:4" ht="12.75" customHeight="1" x14ac:dyDescent="0.2"/>
    <row r="18" spans="1:4" ht="12.75" customHeight="1" x14ac:dyDescent="0.2">
      <c r="A18" s="7" t="s">
        <v>3</v>
      </c>
      <c r="B18" s="7" t="s">
        <v>35</v>
      </c>
      <c r="C18" s="7" t="s">
        <v>36</v>
      </c>
      <c r="D18" s="7" t="s">
        <v>37</v>
      </c>
    </row>
    <row r="19" spans="1:4" ht="12.75" customHeight="1" x14ac:dyDescent="0.2">
      <c r="A19" s="38">
        <f>IF('Instructions &amp; Summary'!$E$4="1Q",DATE('Instructions &amp; Summary'!$F$4,1,1),IF('Instructions &amp; Summary'!$E$4="2Q",DATE('Instructions &amp; Summary'!$F$4,4,1),IF('Instructions &amp; Summary'!$E$4="3Q",DATE('Instructions &amp; Summary'!$F$4,7,1),DATE('Instructions &amp; Summary'!$F$4,10,1))))</f>
        <v>46388</v>
      </c>
      <c r="B19" s="44">
        <f>SUMIF($A$6:$A$8,$A19,$B$6:$B$8)+SUMIF($A$13:$A$15,$A19,$B$13:$B$15)</f>
        <v>3929</v>
      </c>
      <c r="C19" s="8">
        <f>D19/B19</f>
        <v>0</v>
      </c>
      <c r="D19" s="8">
        <f>SUMIF($A$6:$A$8,$A19,$D$6:$D$8)+SUMIF($A$13:$A$15,$A19,$D$13:$D$15)</f>
        <v>0</v>
      </c>
    </row>
    <row r="20" spans="1:4" ht="12.75" customHeight="1" x14ac:dyDescent="0.2">
      <c r="A20" s="38">
        <f>IF('Instructions &amp; Summary'!$E$4="1Q",DATE('Instructions &amp; Summary'!$F$4,2,1),IF('Instructions &amp; Summary'!$E$4="2Q",DATE('Instructions &amp; Summary'!$F$4,5,1),IF('Instructions &amp; Summary'!$E$4="3Q",DATE('Instructions &amp; Summary'!$F$4,8,1),DATE('Instructions &amp; Summary'!$F$4,11,1))))</f>
        <v>46419</v>
      </c>
      <c r="B20" s="44">
        <f>SUMIF($A$6:$A$8,$A20,$B$6:$B$8)+SUMIF($A$13:$A$15,$A20,$B$13:$B$15)</f>
        <v>3736</v>
      </c>
      <c r="C20" s="8">
        <f t="shared" ref="C20:C22" si="2">D20/B20</f>
        <v>0</v>
      </c>
      <c r="D20" s="8">
        <f t="shared" ref="D20:D21" si="3">SUMIF($A$6:$A$8,$A20,$D$6:$D$8)+SUMIF($A$13:$A$15,$A20,$D$13:$D$15)</f>
        <v>0</v>
      </c>
    </row>
    <row r="21" spans="1:4" ht="12.75" customHeight="1" x14ac:dyDescent="0.2">
      <c r="A21" s="38">
        <f>IF('Instructions &amp; Summary'!$E$4="1Q",DATE('Instructions &amp; Summary'!$F$4,3,1),IF('Instructions &amp; Summary'!$E$4="2Q",DATE('Instructions &amp; Summary'!$F$4,6,1),IF('Instructions &amp; Summary'!$E$4="3Q",DATE('Instructions &amp; Summary'!$F$4,9,1),DATE('Instructions &amp; Summary'!$F$4,12,1))))</f>
        <v>46447</v>
      </c>
      <c r="B21" s="44">
        <f>SUMIF($A$6:$A$8,$A21,$B$6:$B$8)+SUMIF($A$13:$A$15,$A21,$B$13:$B$15)</f>
        <v>3480</v>
      </c>
      <c r="C21" s="8">
        <f t="shared" si="2"/>
        <v>0</v>
      </c>
      <c r="D21" s="8">
        <f t="shared" si="3"/>
        <v>0</v>
      </c>
    </row>
    <row r="22" spans="1:4" ht="12.75" customHeight="1" x14ac:dyDescent="0.2">
      <c r="A22" s="9" t="s">
        <v>4</v>
      </c>
      <c r="B22" s="45">
        <f>SUM(B19:B21)</f>
        <v>11145</v>
      </c>
      <c r="C22" s="10">
        <f t="shared" si="2"/>
        <v>0</v>
      </c>
      <c r="D22" s="10">
        <f>SUM(D19:D21)</f>
        <v>0</v>
      </c>
    </row>
    <row r="23" spans="1:4" ht="12.75" customHeight="1" x14ac:dyDescent="0.2"/>
    <row r="24" spans="1:4" ht="12.75" customHeight="1" x14ac:dyDescent="0.2">
      <c r="A24" s="36" t="str">
        <f>A3</f>
        <v>UI LRS Tranche 1</v>
      </c>
      <c r="B24" s="7" t="s">
        <v>34</v>
      </c>
      <c r="C24" s="7" t="s">
        <v>5</v>
      </c>
    </row>
    <row r="25" spans="1:4" ht="12.75" customHeight="1" x14ac:dyDescent="0.2">
      <c r="A25" s="48" t="s">
        <v>39</v>
      </c>
      <c r="B25" s="50">
        <f>D9</f>
        <v>0</v>
      </c>
      <c r="C25" s="50">
        <f>B25/B9</f>
        <v>0</v>
      </c>
    </row>
    <row r="26" spans="1:4" ht="12.75" customHeight="1" x14ac:dyDescent="0.2">
      <c r="A26" s="48" t="s">
        <v>40</v>
      </c>
      <c r="B26" s="50">
        <f>D16</f>
        <v>0</v>
      </c>
      <c r="C26" s="50">
        <f>B26/B16</f>
        <v>0</v>
      </c>
    </row>
    <row r="27" spans="1:4" ht="12.75" customHeight="1" x14ac:dyDescent="0.2">
      <c r="A27" s="49" t="s">
        <v>38</v>
      </c>
      <c r="B27" s="51">
        <f>SUM(B25:B26)</f>
        <v>0</v>
      </c>
      <c r="C27" s="51">
        <f>B27/(B9+B16)</f>
        <v>0</v>
      </c>
    </row>
    <row r="28" spans="1:4" ht="12.75" customHeight="1" x14ac:dyDescent="0.2">
      <c r="A28" s="47"/>
      <c r="B28" s="31"/>
      <c r="C28" s="31"/>
    </row>
    <row r="29" spans="1:4" x14ac:dyDescent="0.2">
      <c r="A29" s="84" t="s">
        <v>2</v>
      </c>
      <c r="B29" s="85"/>
      <c r="C29" s="86"/>
    </row>
    <row r="30" spans="1:4" x14ac:dyDescent="0.2">
      <c r="A30" s="52"/>
      <c r="B30" s="53"/>
      <c r="C30" s="54"/>
    </row>
    <row r="31" spans="1:4" x14ac:dyDescent="0.2">
      <c r="A31" s="87" t="str">
        <f>'Instructions &amp; Summary'!A10</f>
        <v>SAMPLE - Bidder "X"- NOT TO BE USED FOR BID SUBMITTAL</v>
      </c>
      <c r="B31" s="88"/>
      <c r="C31" s="89"/>
    </row>
    <row r="32" spans="1:4" x14ac:dyDescent="0.2">
      <c r="A32" s="78" t="str">
        <f>A3</f>
        <v>UI LRS Tranche 1</v>
      </c>
      <c r="B32" s="79"/>
      <c r="C32" s="80"/>
    </row>
    <row r="33" spans="1:3" x14ac:dyDescent="0.2">
      <c r="A33" s="81" t="str">
        <f>B3</f>
        <v>January 1, 2027 through March 31, 2027 - 100% of the LRS load</v>
      </c>
      <c r="B33" s="82"/>
      <c r="C33" s="83"/>
    </row>
  </sheetData>
  <sheetProtection algorithmName="SHA-512" hashValue="V2kMEnGaTdbIK72JjxN5zlYY7/DPTctIh5SIVYziE5UppCFJRPHmp9Pp3aj6vTMCju6gGtO/YARONQk0s3yGTg==" saltValue="2UZ/YkAnisuQRX9AKPS23A==" spinCount="100000" sheet="1" objects="1" scenarios="1"/>
  <mergeCells count="5">
    <mergeCell ref="A32:C32"/>
    <mergeCell ref="A33:C33"/>
    <mergeCell ref="A29:C29"/>
    <mergeCell ref="A31:C31"/>
    <mergeCell ref="A1:D1"/>
  </mergeCells>
  <phoneticPr fontId="3" type="noConversion"/>
  <printOptions horizontalCentered="1" gridLines="1"/>
  <pageMargins left="0.75" right="0.75" top="1" bottom="1" header="0.5" footer="0.5"/>
  <pageSetup scale="78" orientation="landscape" r:id="rId1"/>
  <headerFooter alignWithMargins="0">
    <oddHeader>&amp;L&amp;"Arial,Bold"The United Illuminating Company
Docket No: 26-01-02
&amp;C&amp;"Arial,Bold"CONFIDENTIAL
&amp;A
&amp;R&amp;"Arial,Bold"UI Attachment 2b
Page 3 of 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7"/>
  <sheetViews>
    <sheetView view="pageLayout" zoomScaleNormal="100" workbookViewId="0">
      <selection activeCell="A19" sqref="A19:F19"/>
    </sheetView>
  </sheetViews>
  <sheetFormatPr defaultRowHeight="12.75" x14ac:dyDescent="0.2"/>
  <cols>
    <col min="1" max="1" width="16.140625" customWidth="1"/>
    <col min="2" max="2" width="35.42578125" bestFit="1" customWidth="1"/>
  </cols>
  <sheetData>
    <row r="1" spans="1:4" ht="15.75" x14ac:dyDescent="0.25">
      <c r="A1" s="91" t="s">
        <v>42</v>
      </c>
      <c r="B1" s="91"/>
      <c r="C1" s="56"/>
      <c r="D1" s="56"/>
    </row>
    <row r="2" spans="1:4" x14ac:dyDescent="0.2">
      <c r="A2" s="56"/>
      <c r="B2" s="56"/>
      <c r="C2" s="56"/>
      <c r="D2" s="56"/>
    </row>
    <row r="3" spans="1:4" x14ac:dyDescent="0.2">
      <c r="A3" s="57" t="s">
        <v>3</v>
      </c>
      <c r="B3" s="57" t="s">
        <v>43</v>
      </c>
      <c r="C3" s="56"/>
      <c r="D3" s="56"/>
    </row>
    <row r="4" spans="1:4" x14ac:dyDescent="0.2">
      <c r="A4" s="58">
        <f>'UI LRS Tranche 1'!A6</f>
        <v>46388</v>
      </c>
      <c r="B4" s="59">
        <f>'UI LRS Tranche 1'!C6</f>
        <v>0</v>
      </c>
      <c r="C4" s="56"/>
      <c r="D4" s="56"/>
    </row>
    <row r="5" spans="1:4" x14ac:dyDescent="0.2">
      <c r="A5" s="58">
        <f>'UI LRS Tranche 1'!A7</f>
        <v>46419</v>
      </c>
      <c r="B5" s="59">
        <f>'UI LRS Tranche 1'!C7</f>
        <v>0</v>
      </c>
      <c r="C5" s="56"/>
      <c r="D5" s="56"/>
    </row>
    <row r="6" spans="1:4" x14ac:dyDescent="0.2">
      <c r="A6" s="58">
        <f>'UI LRS Tranche 1'!A8</f>
        <v>46447</v>
      </c>
      <c r="B6" s="59">
        <f>'UI LRS Tranche 1'!C8</f>
        <v>0</v>
      </c>
      <c r="C6" s="56"/>
      <c r="D6" s="56"/>
    </row>
    <row r="7" spans="1:4" x14ac:dyDescent="0.2">
      <c r="A7" s="56"/>
      <c r="B7" s="56"/>
      <c r="C7" s="56"/>
      <c r="D7" s="56"/>
    </row>
    <row r="8" spans="1:4" x14ac:dyDescent="0.2">
      <c r="A8" s="56"/>
      <c r="B8" s="56"/>
      <c r="C8" s="56"/>
      <c r="D8" s="56"/>
    </row>
    <row r="9" spans="1:4" x14ac:dyDescent="0.2">
      <c r="A9" s="92"/>
      <c r="B9" s="92"/>
      <c r="C9" s="56"/>
      <c r="D9" s="56"/>
    </row>
    <row r="10" spans="1:4" x14ac:dyDescent="0.2">
      <c r="A10" s="56"/>
      <c r="B10" s="56"/>
      <c r="C10" s="56"/>
      <c r="D10" s="56"/>
    </row>
    <row r="11" spans="1:4" x14ac:dyDescent="0.2">
      <c r="A11" s="57" t="s">
        <v>3</v>
      </c>
      <c r="B11" s="57" t="s">
        <v>44</v>
      </c>
      <c r="C11" s="56"/>
      <c r="D11" s="56"/>
    </row>
    <row r="12" spans="1:4" x14ac:dyDescent="0.2">
      <c r="A12" s="58">
        <f>'UI LRS Tranche 1'!A13</f>
        <v>46388</v>
      </c>
      <c r="B12" s="59">
        <f>'UI LRS Tranche 1'!C13</f>
        <v>0</v>
      </c>
      <c r="C12" s="56"/>
      <c r="D12" s="56"/>
    </row>
    <row r="13" spans="1:4" x14ac:dyDescent="0.2">
      <c r="A13" s="58">
        <f>'UI LRS Tranche 1'!A14</f>
        <v>46419</v>
      </c>
      <c r="B13" s="59">
        <f>'UI LRS Tranche 1'!C14</f>
        <v>0</v>
      </c>
      <c r="C13" s="56"/>
      <c r="D13" s="56"/>
    </row>
    <row r="14" spans="1:4" x14ac:dyDescent="0.2">
      <c r="A14" s="58">
        <f>'UI LRS Tranche 1'!A15</f>
        <v>46447</v>
      </c>
      <c r="B14" s="59">
        <f>'UI LRS Tranche 1'!C15</f>
        <v>0</v>
      </c>
      <c r="C14" s="56"/>
      <c r="D14" s="56"/>
    </row>
    <row r="15" spans="1:4" x14ac:dyDescent="0.2">
      <c r="A15" s="56"/>
      <c r="B15" s="56"/>
      <c r="C15" s="56"/>
      <c r="D15" s="56"/>
    </row>
    <row r="16" spans="1:4" x14ac:dyDescent="0.2">
      <c r="A16" s="56"/>
      <c r="B16" s="56"/>
      <c r="C16" s="56"/>
      <c r="D16" s="56"/>
    </row>
    <row r="17" spans="1:4" x14ac:dyDescent="0.2">
      <c r="A17" s="56"/>
      <c r="B17" s="56"/>
      <c r="C17" s="56"/>
      <c r="D17" s="56"/>
    </row>
    <row r="18" spans="1:4" x14ac:dyDescent="0.2">
      <c r="A18" s="56"/>
      <c r="B18" s="56"/>
      <c r="C18" s="56"/>
      <c r="D18" s="56"/>
    </row>
    <row r="19" spans="1:4" x14ac:dyDescent="0.2">
      <c r="A19" s="56"/>
      <c r="B19" s="56"/>
      <c r="C19" s="56"/>
      <c r="D19" s="56"/>
    </row>
    <row r="20" spans="1:4" x14ac:dyDescent="0.2">
      <c r="A20" s="56"/>
      <c r="B20" s="56"/>
      <c r="C20" s="56"/>
      <c r="D20" s="56"/>
    </row>
    <row r="21" spans="1:4" x14ac:dyDescent="0.2">
      <c r="A21" s="56"/>
      <c r="B21" s="56"/>
      <c r="C21" s="56"/>
      <c r="D21" s="56"/>
    </row>
    <row r="22" spans="1:4" x14ac:dyDescent="0.2">
      <c r="A22" s="56"/>
      <c r="B22" s="56"/>
      <c r="C22" s="56"/>
      <c r="D22" s="56"/>
    </row>
    <row r="23" spans="1:4" x14ac:dyDescent="0.2">
      <c r="A23" s="56"/>
      <c r="B23" s="56"/>
      <c r="C23" s="56"/>
      <c r="D23" s="56"/>
    </row>
    <row r="24" spans="1:4" x14ac:dyDescent="0.2">
      <c r="A24" s="56"/>
      <c r="B24" s="56"/>
      <c r="C24" s="56"/>
      <c r="D24" s="56"/>
    </row>
    <row r="25" spans="1:4" x14ac:dyDescent="0.2">
      <c r="A25" s="56"/>
      <c r="B25" s="56"/>
      <c r="C25" s="56"/>
      <c r="D25" s="56"/>
    </row>
    <row r="26" spans="1:4" x14ac:dyDescent="0.2">
      <c r="A26" s="56"/>
      <c r="B26" s="56"/>
      <c r="C26" s="56"/>
      <c r="D26" s="56"/>
    </row>
    <row r="27" spans="1:4" x14ac:dyDescent="0.2">
      <c r="C27" s="56"/>
      <c r="D27" s="56"/>
    </row>
  </sheetData>
  <sheetProtection algorithmName="SHA-512" hashValue="eKW0+m9M4Eqv90iDGwCVG75TXxtfTSCryLxANRV7qH1K0fK1Gfm+JuV0yv9ERjEuXxN3keDmr6XEKo+7fscjzg==" saltValue="C34vByLd5biNR+2TxkpjeQ==" spinCount="100000" sheet="1" objects="1" scenarios="1"/>
  <mergeCells count="2">
    <mergeCell ref="A1:B1"/>
    <mergeCell ref="A9:B9"/>
  </mergeCells>
  <printOptions horizontalCentered="1"/>
  <pageMargins left="0.75" right="0.75" top="1" bottom="1" header="0.5" footer="0.5"/>
  <pageSetup paperSize="9" scale="78" orientation="portrait" r:id="rId1"/>
  <headerFooter alignWithMargins="0">
    <oddHeader>&amp;L&amp;"Arial,Bold"The United Illuminating Company
Docket No: 26-01-02
&amp;C&amp;"Arial,Bold"CONFIDENTIAL
&amp;A
&amp;R&amp;"Arial,Bold"UI Attachment 2b
Page 4 of 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7D10E-058D-4C5A-A6F7-439B92611D9F}">
  <dimension ref="A2:G30"/>
  <sheetViews>
    <sheetView workbookViewId="0">
      <selection activeCell="B5" sqref="B5"/>
    </sheetView>
  </sheetViews>
  <sheetFormatPr defaultRowHeight="15" x14ac:dyDescent="0.25"/>
  <cols>
    <col min="1" max="16384" width="9.140625" style="93"/>
  </cols>
  <sheetData>
    <row r="2" spans="1:2" ht="16.5" x14ac:dyDescent="0.3">
      <c r="A2" s="93" t="s">
        <v>51</v>
      </c>
      <c r="B2" s="94" t="s">
        <v>52</v>
      </c>
    </row>
    <row r="4" spans="1:2" x14ac:dyDescent="0.25">
      <c r="A4" s="93" t="s">
        <v>53</v>
      </c>
      <c r="B4" s="95" t="s">
        <v>54</v>
      </c>
    </row>
    <row r="5" spans="1:2" x14ac:dyDescent="0.25">
      <c r="B5" s="96" t="s">
        <v>55</v>
      </c>
    </row>
    <row r="30" spans="7:7" ht="16.5" x14ac:dyDescent="0.3">
      <c r="G30" s="9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3665B68DC6F349AA9894CD1F8E7A01" ma:contentTypeVersion="4" ma:contentTypeDescription="Create a new document." ma:contentTypeScope="" ma:versionID="01d07348e47fb51363709cf884225a6f">
  <xsd:schema xmlns:xsd="http://www.w3.org/2001/XMLSchema" xmlns:xs="http://www.w3.org/2001/XMLSchema" xmlns:p="http://schemas.microsoft.com/office/2006/metadata/properties" xmlns:ns2="6b0ec322-671b-446d-9adf-0ec9d09ff9a5" targetNamespace="http://schemas.microsoft.com/office/2006/metadata/properties" ma:root="true" ma:fieldsID="eeebe723462a9fac1dbb7b2c4767b100" ns2:_="">
    <xsd:import namespace="6b0ec322-671b-446d-9adf-0ec9d09ff9a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ec322-671b-446d-9adf-0ec9d09ff9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B6B73B-0FBB-4D39-BD99-0F8A5658EF1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6b0ec322-671b-446d-9adf-0ec9d09ff9a5"/>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1E3EAFE-3582-4AAB-8BDA-B98D45F5B1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ec322-671b-446d-9adf-0ec9d09ff9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8D911A-9960-459A-952B-FE9D313B562C}">
  <ds:schemaRefs>
    <ds:schemaRef ds:uri="http://schemas.microsoft.com/sharepoint/v3/contenttype/forms"/>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 &amp; Summary</vt:lpstr>
      <vt:lpstr>Bidding Load</vt:lpstr>
      <vt:lpstr>UI LRS Tranche 1</vt:lpstr>
      <vt:lpstr>Confirm</vt:lpstr>
      <vt:lpstr>Co-Pilot</vt:lpstr>
      <vt:lpstr>'Bidding Load'!Print_Area</vt:lpstr>
      <vt:lpstr>'Instructions &amp; Summary'!Print_Area</vt:lpstr>
      <vt:lpstr>'UI LRS Tranche 1'!Print_Area</vt:lpstr>
    </vt:vector>
  </TitlesOfParts>
  <Company>United Illuminating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UI LRS RFP012008</dc:creator>
  <cp:lastModifiedBy>JENNIFER PAPKE</cp:lastModifiedBy>
  <cp:revision/>
  <cp:lastPrinted>2026-09-09T16:10:00Z</cp:lastPrinted>
  <dcterms:created xsi:type="dcterms:W3CDTF">2006-07-13T01:24:51Z</dcterms:created>
  <dcterms:modified xsi:type="dcterms:W3CDTF">2026-09-09T16:15:11Z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0x010100143665B68DC6F349AA9894CD1F8E7A01</vt:lpwstr>
  </property>
  <property fmtid="{D5CDD505-2E9C-101B-9397-08002B2CF9AE}" pid="4" name="{A44787D4-0540-4523-9961-78E4036D8C6D}">
    <vt:lpwstr>{8EF6477E-6ED1-4AF7-B891-ADFB8A9264E6}</vt:lpwstr>
  </property>
  <property fmtid="{D5CDD505-2E9C-101B-9397-08002B2CF9AE}" pid="5" name="MSIP_Label_624b1752-a977-4927-b9e6-e48a43684aee_Enabled">
    <vt:lpwstr>true</vt:lpwstr>
  </property>
  <property fmtid="{D5CDD505-2E9C-101B-9397-08002B2CF9AE}" pid="6" name="MSIP_Label_624b1752-a977-4927-b9e6-e48a43684aee_SetDate">
    <vt:lpwstr>2022-01-19T19:45:21Z</vt:lpwstr>
  </property>
  <property fmtid="{D5CDD505-2E9C-101B-9397-08002B2CF9AE}" pid="7" name="MSIP_Label_624b1752-a977-4927-b9e6-e48a43684aee_Method">
    <vt:lpwstr>Privileged</vt:lpwstr>
  </property>
  <property fmtid="{D5CDD505-2E9C-101B-9397-08002B2CF9AE}" pid="8" name="MSIP_Label_624b1752-a977-4927-b9e6-e48a43684aee_Name">
    <vt:lpwstr>Public</vt:lpwstr>
  </property>
  <property fmtid="{D5CDD505-2E9C-101B-9397-08002B2CF9AE}" pid="9" name="MSIP_Label_624b1752-a977-4927-b9e6-e48a43684aee_SiteId">
    <vt:lpwstr>031a09bc-a2bf-44df-888e-4e09355b7a24</vt:lpwstr>
  </property>
  <property fmtid="{D5CDD505-2E9C-101B-9397-08002B2CF9AE}" pid="10" name="MSIP_Label_624b1752-a977-4927-b9e6-e48a43684aee_ActionId">
    <vt:lpwstr>2a127ca9-5cb2-4f55-aa0d-d4ff9e0f3e88</vt:lpwstr>
  </property>
  <property fmtid="{D5CDD505-2E9C-101B-9397-08002B2CF9AE}" pid="11" name="MSIP_Label_624b1752-a977-4927-b9e6-e48a43684aee_ContentBits">
    <vt:lpwstr>0</vt:lpwstr>
  </property>
</Properties>
</file>